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Personal\"/>
    </mc:Choice>
  </mc:AlternateContent>
  <bookViews>
    <workbookView xWindow="-120" yWindow="-120" windowWidth="20730" windowHeight="11040"/>
  </bookViews>
  <sheets>
    <sheet name="Build Your Own CTC" sheetId="6" r:id="rId1"/>
    <sheet name="Consolidate Child Tax Breaks" sheetId="7" r:id="rId2"/>
  </sheets>
  <calcPr calcId="162913"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48" i="6" l="1"/>
  <c r="E48" i="6"/>
  <c r="D48" i="6"/>
  <c r="C48" i="6"/>
  <c r="N70" i="6" l="1"/>
  <c r="N71" i="6"/>
  <c r="P71" i="6" s="1"/>
  <c r="H55" i="6"/>
  <c r="D65" i="6"/>
  <c r="X25" i="6" l="1"/>
  <c r="L10" i="7" l="1"/>
  <c r="L8" i="7"/>
  <c r="H58" i="6"/>
  <c r="I58" i="6"/>
  <c r="J58" i="6"/>
  <c r="K58" i="6"/>
  <c r="L58" i="6"/>
  <c r="G58" i="6"/>
  <c r="S14" i="6"/>
  <c r="N58" i="6" l="1"/>
  <c r="J26" i="7" l="1"/>
  <c r="I26" i="7"/>
  <c r="L12" i="7"/>
  <c r="T6" i="6"/>
  <c r="S10" i="6"/>
  <c r="S6" i="6"/>
  <c r="S8" i="6"/>
  <c r="F42" i="6"/>
  <c r="G42" i="6"/>
  <c r="A3" i="6"/>
  <c r="I41" i="7" l="1"/>
  <c r="I37" i="7"/>
  <c r="I39" i="7"/>
  <c r="I40" i="7"/>
  <c r="I38" i="7"/>
  <c r="I36" i="7"/>
  <c r="G6" i="7"/>
  <c r="F65" i="6"/>
  <c r="F43" i="6" s="1"/>
  <c r="E65" i="6"/>
  <c r="E46" i="6" s="1"/>
  <c r="D46" i="6"/>
  <c r="C65" i="6"/>
  <c r="C46" i="6" s="1"/>
  <c r="C57" i="6"/>
  <c r="L55" i="6"/>
  <c r="K55" i="6"/>
  <c r="J55" i="6"/>
  <c r="I55" i="6"/>
  <c r="G55" i="6"/>
  <c r="L51" i="6"/>
  <c r="K51" i="6"/>
  <c r="J51" i="6"/>
  <c r="I51" i="6"/>
  <c r="H51" i="6"/>
  <c r="G51" i="6"/>
  <c r="F51" i="6"/>
  <c r="E51" i="6"/>
  <c r="D51" i="6"/>
  <c r="C51" i="6"/>
  <c r="L46" i="6"/>
  <c r="K46" i="6"/>
  <c r="J46" i="6"/>
  <c r="I46" i="6"/>
  <c r="H46" i="6"/>
  <c r="G46" i="6"/>
  <c r="L45" i="6"/>
  <c r="K45" i="6"/>
  <c r="J45" i="6"/>
  <c r="I45" i="6"/>
  <c r="H45" i="6"/>
  <c r="G45" i="6"/>
  <c r="L44" i="6"/>
  <c r="K44" i="6"/>
  <c r="J44" i="6"/>
  <c r="I44" i="6"/>
  <c r="H44" i="6"/>
  <c r="G44" i="6"/>
  <c r="L43" i="6"/>
  <c r="K43" i="6"/>
  <c r="J43" i="6"/>
  <c r="I43" i="6"/>
  <c r="H43" i="6"/>
  <c r="G43" i="6"/>
  <c r="L42" i="6"/>
  <c r="K42" i="6"/>
  <c r="J42" i="6"/>
  <c r="I42" i="6"/>
  <c r="H42" i="6"/>
  <c r="E42" i="6"/>
  <c r="D42" i="6"/>
  <c r="C42" i="6"/>
  <c r="S12" i="6"/>
  <c r="E15" i="6" s="1"/>
  <c r="T8" i="6"/>
  <c r="T10" i="6" s="1"/>
  <c r="V49" i="6" s="1"/>
  <c r="L14" i="7" l="1"/>
  <c r="N55" i="6"/>
  <c r="P55" i="6" s="1"/>
  <c r="C43" i="6"/>
  <c r="V40" i="6"/>
  <c r="V36" i="6"/>
  <c r="V37" i="6"/>
  <c r="V38" i="6"/>
  <c r="V41" i="6"/>
  <c r="V39" i="6"/>
  <c r="V53" i="6"/>
  <c r="E43" i="6"/>
  <c r="E45" i="6"/>
  <c r="D43" i="6"/>
  <c r="C45" i="6"/>
  <c r="C44" i="6"/>
  <c r="D45" i="6"/>
  <c r="V42" i="6"/>
  <c r="N51" i="6"/>
  <c r="D44" i="6"/>
  <c r="E44" i="6"/>
  <c r="F44" i="6"/>
  <c r="F46" i="6"/>
  <c r="N46" i="6" s="1"/>
  <c r="F45" i="6"/>
  <c r="N42" i="6"/>
  <c r="N43" i="6" l="1"/>
  <c r="V54" i="6"/>
  <c r="V55" i="6"/>
  <c r="V45" i="6"/>
  <c r="N45" i="6"/>
  <c r="V50" i="6"/>
  <c r="V46" i="6"/>
  <c r="V51" i="6"/>
  <c r="V44" i="6"/>
  <c r="V47" i="6"/>
  <c r="V52" i="6"/>
  <c r="N44" i="6"/>
  <c r="V59" i="6" l="1"/>
  <c r="D53" i="6" s="1"/>
  <c r="H53" i="6" l="1"/>
  <c r="C53" i="6"/>
  <c r="E53" i="6"/>
  <c r="G53" i="6"/>
  <c r="F53" i="6"/>
  <c r="L53" i="6"/>
  <c r="I53" i="6"/>
  <c r="K53" i="6"/>
  <c r="J53" i="6"/>
  <c r="N53" i="6" l="1"/>
  <c r="C50" i="6" l="1"/>
  <c r="D50" i="6"/>
  <c r="E50" i="6"/>
  <c r="F50" i="6"/>
  <c r="G50" i="6"/>
  <c r="H50" i="6"/>
  <c r="I50" i="6"/>
  <c r="J50" i="6"/>
  <c r="K50" i="6"/>
  <c r="L50" i="6"/>
  <c r="N50" i="6" l="1"/>
  <c r="C49" i="6"/>
  <c r="D49" i="6"/>
  <c r="E49" i="6"/>
  <c r="F49" i="6"/>
  <c r="G49" i="6"/>
  <c r="G52" i="6" s="1"/>
  <c r="H49" i="6"/>
  <c r="H52" i="6" s="1"/>
  <c r="I49" i="6"/>
  <c r="I52" i="6" s="1"/>
  <c r="J49" i="6"/>
  <c r="J52" i="6" s="1"/>
  <c r="K49" i="6"/>
  <c r="K52" i="6" s="1"/>
  <c r="L49" i="6"/>
  <c r="L52" i="6" s="1"/>
  <c r="N52" i="6" l="1"/>
  <c r="N49" i="6"/>
  <c r="G56" i="6" l="1"/>
  <c r="H56" i="6"/>
  <c r="H57" i="6" s="1"/>
  <c r="I56" i="6"/>
  <c r="I57" i="6" s="1"/>
  <c r="J56" i="6"/>
  <c r="J57" i="6" s="1"/>
  <c r="K56" i="6"/>
  <c r="K57" i="6" s="1"/>
  <c r="L56" i="6"/>
  <c r="L57" i="6" s="1"/>
  <c r="G57" i="6"/>
  <c r="G48" i="6" l="1"/>
  <c r="H48" i="6"/>
  <c r="I48" i="6"/>
  <c r="J48" i="6"/>
  <c r="K48" i="6"/>
  <c r="L48" i="6"/>
  <c r="C47" i="6"/>
  <c r="D47" i="6"/>
  <c r="D54" i="6" s="1"/>
  <c r="D37" i="6" s="1"/>
  <c r="D56" i="6" s="1"/>
  <c r="E47" i="6"/>
  <c r="E54" i="6" s="1"/>
  <c r="F47" i="6"/>
  <c r="G47" i="6"/>
  <c r="G54" i="6" s="1"/>
  <c r="H47" i="6"/>
  <c r="H54" i="6" s="1"/>
  <c r="I47" i="6"/>
  <c r="J47" i="6"/>
  <c r="K47" i="6"/>
  <c r="K54" i="6" s="1"/>
  <c r="L47" i="6"/>
  <c r="L54" i="6" s="1"/>
  <c r="L37" i="6" s="1"/>
  <c r="F54" i="6"/>
  <c r="F37" i="6" s="1"/>
  <c r="F56" i="6" s="1"/>
  <c r="H37" i="6" l="1"/>
  <c r="H59" i="6"/>
  <c r="H19" i="6" s="1"/>
  <c r="N47" i="6"/>
  <c r="J54" i="6"/>
  <c r="J37" i="6" s="1"/>
  <c r="I54" i="6"/>
  <c r="K37" i="6"/>
  <c r="K59" i="6"/>
  <c r="K19" i="6" s="1"/>
  <c r="G37" i="6"/>
  <c r="G59" i="6"/>
  <c r="G19" i="6" s="1"/>
  <c r="I37" i="6"/>
  <c r="I59" i="6"/>
  <c r="I19" i="6" s="1"/>
  <c r="F57" i="6"/>
  <c r="F59" i="6" s="1"/>
  <c r="F19" i="6" s="1"/>
  <c r="D57" i="6"/>
  <c r="E37" i="6"/>
  <c r="E56" i="6" s="1"/>
  <c r="E57" i="6" s="1"/>
  <c r="D59" i="6"/>
  <c r="D19" i="6" s="1"/>
  <c r="L59" i="6"/>
  <c r="L19" i="6" s="1"/>
  <c r="C54" i="6"/>
  <c r="N48" i="6"/>
  <c r="J59" i="6" l="1"/>
  <c r="J19" i="6" s="1"/>
  <c r="N54" i="6"/>
  <c r="C37" i="6"/>
  <c r="C59" i="6"/>
  <c r="E59" i="6"/>
  <c r="E19" i="6" s="1"/>
  <c r="N57" i="6"/>
  <c r="N56" i="6"/>
  <c r="N59" i="6" l="1"/>
  <c r="N19" i="6" s="1"/>
  <c r="C19" i="6"/>
  <c r="P54" i="6"/>
  <c r="C22" i="6" s="1"/>
  <c r="L6" i="7" l="1"/>
  <c r="L20" i="7" s="1"/>
  <c r="X28" i="6"/>
  <c r="X22" i="6" s="1"/>
  <c r="G22" i="6" s="1"/>
</calcChain>
</file>

<file path=xl/sharedStrings.xml><?xml version="1.0" encoding="utf-8"?>
<sst xmlns="http://schemas.openxmlformats.org/spreadsheetml/2006/main" count="118" uniqueCount="104">
  <si>
    <t>Total</t>
  </si>
  <si>
    <t>Total CTC</t>
  </si>
  <si>
    <t>Cost per $100 Per Age Group</t>
  </si>
  <si>
    <t>Cost of $1k/$1.6k w/o refund</t>
  </si>
  <si>
    <t>Refundability % boost (no ext)</t>
  </si>
  <si>
    <t>Repeal SSN (no ext)</t>
  </si>
  <si>
    <t>Full Refundability</t>
  </si>
  <si>
    <t>Lookback</t>
  </si>
  <si>
    <t>Lookback/SafeHarbor</t>
  </si>
  <si>
    <t>Extend TCJA CTC changes</t>
  </si>
  <si>
    <t>Extend TCJA CTC expansion</t>
  </si>
  <si>
    <t>Subtotal, CTC</t>
  </si>
  <si>
    <t>Repeal Dependent Exemption</t>
  </si>
  <si>
    <t>Size of Base Credit:</t>
  </si>
  <si>
    <t>Bonus Credit, Age 3-5</t>
  </si>
  <si>
    <t>Bonus Credit, Age 0-2</t>
  </si>
  <si>
    <t xml:space="preserve">Increase 0-2 credit </t>
  </si>
  <si>
    <t>Increase credit</t>
  </si>
  <si>
    <t>Increase 3-5 credit</t>
  </si>
  <si>
    <t>Increase Max Age from 16 to 17</t>
  </si>
  <si>
    <t>Percent Paid Monthly</t>
  </si>
  <si>
    <t>No extend</t>
  </si>
  <si>
    <t>No</t>
  </si>
  <si>
    <t>X</t>
  </si>
  <si>
    <t xml:space="preserve">    Extend Full Credit</t>
  </si>
  <si>
    <t>Phase Out of Credit Increase:</t>
  </si>
  <si>
    <t xml:space="preserve">   Phase-Out Threshold</t>
  </si>
  <si>
    <t>Phase-Out Code</t>
  </si>
  <si>
    <t>% Cut:</t>
  </si>
  <si>
    <t>Means-Test</t>
  </si>
  <si>
    <t>Total Cost by Tax Year (billions)</t>
  </si>
  <si>
    <t>Index Credit for Inflation?</t>
  </si>
  <si>
    <t>Index for Inflation</t>
  </si>
  <si>
    <t>Remove Index for Inflation</t>
  </si>
  <si>
    <t>Extend Credit Age (CL)</t>
  </si>
  <si>
    <t>Extend Credit Age (expansion)</t>
  </si>
  <si>
    <t>Memo: Total Value of CTC</t>
  </si>
  <si>
    <t>Build Your Own Child Tax Credit</t>
  </si>
  <si>
    <t>Committee for a Responsible Federal Budget</t>
  </si>
  <si>
    <t>Model Numbers</t>
  </si>
  <si>
    <t>Extension Error</t>
  </si>
  <si>
    <r>
      <t xml:space="preserve">   </t>
    </r>
    <r>
      <rPr>
        <b/>
        <i/>
        <sz val="11"/>
        <color theme="0"/>
        <rFont val="Calibri"/>
        <family val="2"/>
        <scheme val="minor"/>
      </rPr>
      <t>Extend as a Supplement*</t>
    </r>
  </si>
  <si>
    <r>
      <t xml:space="preserve">   </t>
    </r>
    <r>
      <rPr>
        <b/>
        <i/>
        <sz val="11"/>
        <color theme="0"/>
        <rFont val="Calibri"/>
        <family val="2"/>
        <scheme val="minor"/>
      </rPr>
      <t>Phase-Out Pace</t>
    </r>
  </si>
  <si>
    <t>FY2022-2031 Cost (billions):</t>
  </si>
  <si>
    <r>
      <t xml:space="preserve">Note: This model is intended to provide </t>
    </r>
    <r>
      <rPr>
        <b/>
        <u/>
        <sz val="10"/>
        <color theme="0"/>
        <rFont val="Calibri"/>
        <family val="2"/>
        <scheme val="minor"/>
      </rPr>
      <t>rough estimates</t>
    </r>
    <r>
      <rPr>
        <b/>
        <sz val="10"/>
        <color theme="0"/>
        <rFont val="Calibri"/>
        <family val="2"/>
        <scheme val="minor"/>
      </rPr>
      <t xml:space="preserve"> of the cost of different child tax credit proposals. Actual costs will differ, and we will continue to update the model.</t>
    </r>
  </si>
  <si>
    <t xml:space="preserve">Contact us with questions or concerns at https://www.crfb.org/contact. </t>
  </si>
  <si>
    <t>Build Your Own Child Tax Credit -- Tax Reform Package</t>
  </si>
  <si>
    <t>Child Tax Credit Expansion</t>
  </si>
  <si>
    <t>Reform the Earned Income Tax Credit (EITC)</t>
  </si>
  <si>
    <t>Reform the Child &amp; Dependent Care Credit</t>
  </si>
  <si>
    <t>Modify Head of Household Status</t>
  </si>
  <si>
    <t>Other Reforms</t>
  </si>
  <si>
    <t>Enter Cost/Savings</t>
  </si>
  <si>
    <t>EITC</t>
  </si>
  <si>
    <t>No Change</t>
  </si>
  <si>
    <t>Expand EITC for Childless Workers</t>
  </si>
  <si>
    <t>Repeal Child Component of EITC</t>
  </si>
  <si>
    <t>Expand for Childless Workers &amp; Repeal Child Component</t>
  </si>
  <si>
    <t>Reduce Max Credit by $1,000/child</t>
  </si>
  <si>
    <t>CDCTC</t>
  </si>
  <si>
    <t>HoH Status</t>
  </si>
  <si>
    <t>Repeal Head of Household Status</t>
  </si>
  <si>
    <t>Limit HoH Status to Singles w/ Children Under 17</t>
  </si>
  <si>
    <t>Increase CTC to</t>
  </si>
  <si>
    <t>As Specified in CTC Model</t>
  </si>
  <si>
    <t>CTC Phase Out</t>
  </si>
  <si>
    <t>No cap</t>
  </si>
  <si>
    <t>Phase Out At $200k/$400k (Current Law)</t>
  </si>
  <si>
    <t>Phase Out At $100k/$200k</t>
  </si>
  <si>
    <t>Phase Out At $75k/$150k</t>
  </si>
  <si>
    <t>$75k/$110k (Pre-TCJA Law)</t>
  </si>
  <si>
    <t>Extend the ARP Child Care Tax Credit Expansion</t>
  </si>
  <si>
    <t>Make the Child Care Tax Credit Fully Refundable</t>
  </si>
  <si>
    <r>
      <t xml:space="preserve">Ten Year Cost
</t>
    </r>
    <r>
      <rPr>
        <i/>
        <sz val="12"/>
        <color theme="8"/>
        <rFont val="Calibri"/>
        <family val="2"/>
        <scheme val="minor"/>
      </rPr>
      <t xml:space="preserve"> (Billions)</t>
    </r>
  </si>
  <si>
    <t>Phase Out of Current Law CTC by Income</t>
  </si>
  <si>
    <t>Expand for Childless Workers &amp; Reduce Child Bonus by $1k</t>
  </si>
  <si>
    <t>Phase Out At $150k/$220k</t>
  </si>
  <si>
    <t>*Under current law, the child tax credit will shrink from $2,000 per child to $1,000 per child starting in 2026 and parents will instead get a ~$5,000 exemption per child. "Extend as Supplement" would establish the new credit on top of the current law credit. For example, a $3,000 base credit would add a $1,000 supplement to the $2,000 current law credit through 2025; this $1,000 supplement would increase the total credit to $2,000 (plus a $5,000 exemption) starting in 2026. "Extend with DE Repeal" would extend the full child tax credit and also extend full repeal of the $5,000 dependent exemption. "Assume TCJA Extension" measures the cost relative to a baseline that the 2017 Tax Cuts &amp; Jobs Act is extended beyond 2025.</t>
  </si>
  <si>
    <t>Assume TCJA Extends</t>
  </si>
  <si>
    <t>Expand SSN</t>
  </si>
  <si>
    <t>Modify SSN Requirement'</t>
  </si>
  <si>
    <t>Modify SSN</t>
  </si>
  <si>
    <t xml:space="preserve">Source: Committee for a Responsible Federal Budget based on data from Tax Brain, the Congressional Budget Office, Joint Committee on Taxation, Department of Treasury, Office of Management and Budget. Model updated on 01/05/2022. </t>
  </si>
  <si>
    <r>
      <t xml:space="preserve">`Under current law through 2025, children need to have a valid Social Security Number in order to collect the full child tax credit. This requirement expires at the end of 2025 along with other parts of the 2017 Tax Cuts &amp; Jobs Act. The "Repeal" option ends this requirement so long as the TCJA expansion is in effect </t>
    </r>
    <r>
      <rPr>
        <i/>
        <sz val="10"/>
        <color theme="0"/>
        <rFont val="Calibri"/>
        <family val="2"/>
        <scheme val="minor"/>
      </rPr>
      <t>(the House-passed Build Back Better Act took this approach</t>
    </r>
    <r>
      <rPr>
        <sz val="10"/>
        <color theme="0"/>
        <rFont val="Calibri"/>
        <family val="2"/>
        <scheme val="minor"/>
      </rPr>
      <t xml:space="preserve">). The "Maintain" option continues current rules </t>
    </r>
    <r>
      <rPr>
        <i/>
        <sz val="10"/>
        <color theme="0"/>
        <rFont val="Calibri"/>
        <family val="2"/>
        <scheme val="minor"/>
      </rPr>
      <t xml:space="preserve">(The White House proposal took this approach). </t>
    </r>
    <r>
      <rPr>
        <sz val="10"/>
        <color theme="0"/>
        <rFont val="Calibri"/>
        <family val="2"/>
        <scheme val="minor"/>
      </rPr>
      <t xml:space="preserve">Finally, the "Extend" option requires that both child </t>
    </r>
    <r>
      <rPr>
        <i/>
        <sz val="10"/>
        <color theme="0"/>
        <rFont val="Calibri"/>
        <family val="2"/>
        <scheme val="minor"/>
      </rPr>
      <t>and</t>
    </r>
    <r>
      <rPr>
        <sz val="10"/>
        <color theme="0"/>
        <rFont val="Calibri"/>
        <family val="2"/>
        <scheme val="minor"/>
      </rPr>
      <t xml:space="preserve"> parent have a valid Social Security Number. Changes only apply to years TCJA credit is in effect.</t>
    </r>
  </si>
  <si>
    <t>Treatment Beyond 2025 (Pick 1 with an X):</t>
  </si>
  <si>
    <t xml:space="preserve">    Extend with DE Repeal*</t>
  </si>
  <si>
    <r>
      <t xml:space="preserve">   </t>
    </r>
    <r>
      <rPr>
        <b/>
        <i/>
        <sz val="11"/>
        <color theme="0"/>
        <rFont val="Calibri"/>
        <family val="2"/>
        <scheme val="minor"/>
      </rPr>
      <t>Allow Increase to Expire</t>
    </r>
  </si>
  <si>
    <r>
      <t xml:space="preserve">   </t>
    </r>
    <r>
      <rPr>
        <b/>
        <i/>
        <sz val="11"/>
        <color theme="0"/>
        <rFont val="Calibri"/>
        <family val="2"/>
        <scheme val="minor"/>
      </rPr>
      <t>Assume TCJA Extension*</t>
    </r>
  </si>
  <si>
    <t xml:space="preserve">    Lookback/Safe Harbor^</t>
  </si>
  <si>
    <t>Type Your Own Reform Option</t>
  </si>
  <si>
    <t>Maintain</t>
  </si>
  <si>
    <t>Note: Ten-Year Estimates Are Rough, Rounded, and Do Not Include Interactions</t>
  </si>
  <si>
    <t>Repeal the Child &amp; Dependent Care Tax Credit</t>
  </si>
  <si>
    <t>^The Lookback/Safe Harbor provision allows most taxpayers to collect the child tax credit based on prior-year eligibility even if current year income is too high to qualify for the full credit. This prevents higher-income households from having to pay back monthly benefits.</t>
  </si>
  <si>
    <t>https://twitter.com/intent/tweet?text=I%20just%20designed%20my%20own%20$</t>
  </si>
  <si>
    <t>%20billion%20and%20you%20can%20too%3A%20https%3A%2F%2Fwww.crfb.org%2Fblogs%2Fbuild-your-own-child-tax-credit%20%23BuildYourOwnCTC</t>
  </si>
  <si>
    <t>%20Child%20Tax%20Credit%20for%20$</t>
  </si>
  <si>
    <t>$75k/$150k</t>
  </si>
  <si>
    <t>Partial Refundability</t>
  </si>
  <si>
    <t>Refundability (all years)~</t>
  </si>
  <si>
    <t>Please enable "iterative calculations" to use this model, or outputs will be incorrect - Click here to learn how</t>
  </si>
  <si>
    <t xml:space="preserve"> If an error arises, clear row 37 and then restore using the undo function</t>
  </si>
  <si>
    <t xml:space="preserve">Source: Committee for a Responsible Federal Budget based on data from the Congressional Budget Office, Joint Committee on Taxation, Department of Treasury, Office of Management and Budget, Tax Brain, and Kyle Pomerleau of the American Enterprise Institute. Model updated on 01/21/2022. </t>
  </si>
  <si>
    <t xml:space="preserve">~Under current law through 2025, $1,500 of the $2,000 child tax credit can be "refundable," meaning it can be issued as a refund to those with no tax liability. The credit phases in by 15 percent of income above $2,500, meaning those without income cannot receive any credit. The "full" refundability option would issue the entire credit to all low-income households regardless of income or tax liability. "No change" maintains the current income phase-in and assumes all but $500 of the credit can be refundable. The "expanded" option is a placeholder that assumes a policy roughly half as costly as full refundability. This could be achieved in several ways; for example, part of the credit could be made fully refundable with no phase-in, the existing income phase-in could be accelerated and the refundability cap lifted, or the credit could be made fully refundable with a work requirement. This placeholder will be replaced with specific choices in future versions of the model.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</si>
</sst>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quot;$&quot;#,##0.0"/>
    <numFmt numFmtId="167" formatCode="&quot;$&quot;#,##0"/>
  </numFmts>
  <fonts count="60">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1"/>
      <name val="Arial"/>
      <family val="2"/>
    </font>
    <font>
      <sz val="12"/>
      <name val="Arial"/>
      <family val="2"/>
    </font>
    <font>
      <sz val="10"/>
      <name val="Arial"/>
      <family val="2"/>
    </font>
    <font>
      <sz val="12"/>
      <color theme="1"/>
      <name val="Calibri"/>
      <family val="2"/>
      <scheme val="minor"/>
    </font>
    <font>
      <u/>
      <sz val="10"/>
      <color theme="10"/>
      <name val="Arial"/>
      <family val="2"/>
    </font>
    <font>
      <u/>
      <sz val="11"/>
      <color theme="10"/>
      <name val="Calibri"/>
      <family val="2"/>
    </font>
    <font>
      <u/>
      <sz val="12"/>
      <color theme="10"/>
      <name val="Arial"/>
      <family val="2"/>
    </font>
    <font>
      <u/>
      <sz val="10"/>
      <color indexed="12"/>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sz val="11"/>
      <color indexed="8"/>
      <name val="Calibri"/>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Times New Roman"/>
      <family val="1"/>
    </font>
    <font>
      <sz val="10"/>
      <name val="MS Sans Serif"/>
      <family val="2"/>
    </font>
    <font>
      <b/>
      <sz val="10"/>
      <color rgb="FF3F3F3F"/>
      <name val="Arial"/>
      <family val="2"/>
    </font>
    <font>
      <b/>
      <sz val="10"/>
      <color theme="1"/>
      <name val="Arial"/>
      <family val="2"/>
    </font>
    <font>
      <sz val="10"/>
      <color rgb="FFFF0000"/>
      <name val="Arial"/>
      <family val="2"/>
    </font>
    <font>
      <b/>
      <sz val="18"/>
      <color theme="3"/>
      <name val="Calibri Light"/>
      <family val="2"/>
      <scheme val="major"/>
    </font>
    <font>
      <sz val="10"/>
      <name val="P-TIMES"/>
    </font>
    <font>
      <u/>
      <sz val="11"/>
      <color theme="10"/>
      <name val="Calibri"/>
      <family val="2"/>
      <scheme val="minor"/>
    </font>
    <font>
      <sz val="10"/>
      <color rgb="FF000000"/>
      <name val="Times New Roman"/>
      <family val="1"/>
    </font>
    <font>
      <sz val="10"/>
      <color theme="3"/>
      <name val="Arial"/>
      <family val="2"/>
    </font>
    <font>
      <sz val="1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b/>
      <i/>
      <sz val="11"/>
      <color theme="0"/>
      <name val="Calibri"/>
      <family val="2"/>
      <scheme val="minor"/>
    </font>
    <font>
      <i/>
      <sz val="11"/>
      <color theme="0"/>
      <name val="Calibri"/>
      <family val="2"/>
      <scheme val="minor"/>
    </font>
    <font>
      <sz val="10"/>
      <color theme="0"/>
      <name val="Calibri"/>
      <family val="2"/>
      <scheme val="minor"/>
    </font>
    <font>
      <b/>
      <sz val="11"/>
      <name val="Calibri"/>
      <family val="2"/>
      <scheme val="minor"/>
    </font>
    <font>
      <b/>
      <sz val="11"/>
      <color rgb="FFFF0000"/>
      <name val="Calibri"/>
      <family val="2"/>
      <scheme val="minor"/>
    </font>
    <font>
      <b/>
      <sz val="12"/>
      <name val="Calibri"/>
      <family val="2"/>
      <scheme val="minor"/>
    </font>
    <font>
      <b/>
      <sz val="12"/>
      <color rgb="FFFF0000"/>
      <name val="Calibri"/>
      <family val="2"/>
      <scheme val="minor"/>
    </font>
    <font>
      <b/>
      <sz val="10"/>
      <color theme="0"/>
      <name val="Calibri"/>
      <family val="2"/>
      <scheme val="minor"/>
    </font>
    <font>
      <b/>
      <u/>
      <sz val="10"/>
      <color theme="0"/>
      <name val="Calibri"/>
      <family val="2"/>
      <scheme val="minor"/>
    </font>
    <font>
      <i/>
      <sz val="11"/>
      <color rgb="FFFF0000"/>
      <name val="Calibri"/>
      <family val="2"/>
      <scheme val="minor"/>
    </font>
    <font>
      <b/>
      <i/>
      <sz val="11"/>
      <color theme="1" tint="0.34998626667073579"/>
      <name val="Calibri"/>
      <family val="2"/>
      <scheme val="minor"/>
    </font>
    <font>
      <b/>
      <sz val="12"/>
      <color theme="8"/>
      <name val="Calibri"/>
      <family val="2"/>
      <scheme val="minor"/>
    </font>
    <font>
      <i/>
      <sz val="12"/>
      <color theme="8"/>
      <name val="Calibri"/>
      <family val="2"/>
      <scheme val="minor"/>
    </font>
    <font>
      <i/>
      <sz val="10"/>
      <color theme="0"/>
      <name val="Calibri"/>
      <family val="2"/>
      <scheme val="minor"/>
    </font>
    <font>
      <i/>
      <sz val="10"/>
      <color rgb="FFFF0000"/>
      <name val="Calibri"/>
      <family val="2"/>
      <scheme val="minor"/>
    </font>
    <font>
      <b/>
      <sz val="12"/>
      <color theme="0"/>
      <name val="Calibri"/>
      <family val="2"/>
      <scheme val="minor"/>
    </font>
    <font>
      <sz val="11"/>
      <color rgb="FF003470"/>
      <name val="Calibri"/>
      <family val="2"/>
      <scheme val="minor"/>
    </font>
    <font>
      <b/>
      <sz val="10"/>
      <color theme="3" tint="0.79998168889431442"/>
      <name val="Arial"/>
      <family val="2"/>
    </font>
    <font>
      <b/>
      <i/>
      <sz val="11"/>
      <color theme="7" tint="0.39997558519241921"/>
      <name val="Calibri"/>
      <family val="2"/>
      <scheme val="minor"/>
    </font>
    <font>
      <i/>
      <sz val="11"/>
      <color theme="7" tint="0.3999755851924192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470"/>
        <bgColor indexed="64"/>
      </patternFill>
    </fill>
    <fill>
      <patternFill patternType="solid">
        <fgColor theme="0"/>
        <bgColor indexed="64"/>
      </patternFill>
    </fill>
    <fill>
      <patternFill patternType="solid">
        <fgColor theme="8"/>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s>
  <cellStyleXfs count="327">
    <xf numFmtId="0" fontId="0" fillId="0" borderId="0"/>
    <xf numFmtId="9" fontId="1" fillId="0" borderId="0" applyFont="0" applyFill="0" applyBorder="0" applyAlignment="0" applyProtection="0"/>
    <xf numFmtId="0" fontId="5" fillId="0" borderId="0"/>
    <xf numFmtId="43" fontId="6" fillId="0" borderId="0" applyFont="0" applyFill="0" applyBorder="0" applyAlignment="0" applyProtection="0"/>
    <xf numFmtId="0" fontId="7" fillId="0" borderId="0"/>
    <xf numFmtId="0" fontId="7" fillId="0" borderId="0"/>
    <xf numFmtId="0" fontId="35" fillId="0" borderId="0" applyNumberFormat="0" applyFill="0" applyBorder="0" applyAlignment="0" applyProtection="0"/>
    <xf numFmtId="0" fontId="6" fillId="0" borderId="0"/>
    <xf numFmtId="0" fontId="6" fillId="0" borderId="0"/>
    <xf numFmtId="9" fontId="6" fillId="0" borderId="0" applyFont="0" applyFill="0" applyBorder="0" applyAlignment="0" applyProtection="0"/>
    <xf numFmtId="0" fontId="5"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9" fillId="0" borderId="0" applyNumberFormat="0" applyFill="0" applyBorder="0" applyAlignment="0" applyProtection="0">
      <alignment vertical="top"/>
      <protection locked="0"/>
    </xf>
    <xf numFmtId="0" fontId="6" fillId="0" borderId="0"/>
    <xf numFmtId="0" fontId="10" fillId="0" borderId="0" applyNumberFormat="0" applyFill="0" applyBorder="0" applyAlignment="0" applyProtection="0"/>
    <xf numFmtId="9" fontId="1" fillId="0" borderId="0" applyFont="0" applyFill="0" applyBorder="0" applyAlignment="0" applyProtection="0"/>
    <xf numFmtId="0" fontId="6" fillId="0" borderId="0"/>
    <xf numFmtId="0" fontId="1" fillId="0" borderId="0"/>
    <xf numFmtId="0" fontId="5" fillId="0" borderId="0"/>
    <xf numFmtId="0" fontId="1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6"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3" fillId="12"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9" borderId="0" applyNumberFormat="0" applyBorder="0" applyAlignment="0" applyProtection="0"/>
    <xf numFmtId="0" fontId="13" fillId="13" borderId="0" applyNumberFormat="0" applyBorder="0" applyAlignment="0" applyProtection="0"/>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4" fillId="3" borderId="0" applyNumberFormat="0" applyBorder="0" applyAlignment="0" applyProtection="0"/>
    <xf numFmtId="0" fontId="15" fillId="6" borderId="4" applyNumberFormat="0" applyAlignment="0" applyProtection="0"/>
    <xf numFmtId="0" fontId="16" fillId="7" borderId="7"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8" fillId="0" borderId="0" applyNumberFormat="0" applyFill="0" applyBorder="0" applyAlignment="0" applyProtection="0"/>
    <xf numFmtId="0" fontId="19" fillId="2" borderId="0" applyNumberFormat="0" applyBorder="0" applyAlignment="0" applyProtection="0"/>
    <xf numFmtId="0" fontId="20" fillId="0" borderId="1" applyNumberFormat="0" applyFill="0" applyAlignment="0" applyProtection="0"/>
    <xf numFmtId="0" fontId="21" fillId="0" borderId="2" applyNumberFormat="0" applyFill="0" applyAlignment="0" applyProtection="0"/>
    <xf numFmtId="0" fontId="22" fillId="0" borderId="3" applyNumberFormat="0" applyFill="0" applyAlignment="0" applyProtection="0"/>
    <xf numFmtId="0" fontId="22" fillId="0" borderId="0" applyNumberFormat="0" applyFill="0" applyBorder="0" applyAlignment="0" applyProtection="0"/>
    <xf numFmtId="0" fontId="23" fillId="5" borderId="4" applyNumberFormat="0" applyAlignment="0" applyProtection="0"/>
    <xf numFmtId="0" fontId="24" fillId="0" borderId="6" applyNumberFormat="0" applyFill="0" applyAlignment="0" applyProtection="0"/>
    <xf numFmtId="0" fontId="25" fillId="4" borderId="0" applyNumberFormat="0" applyBorder="0" applyAlignment="0" applyProtection="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6" fillId="0" borderId="0"/>
    <xf numFmtId="0" fontId="27" fillId="0" borderId="0"/>
    <xf numFmtId="0" fontId="27" fillId="0" borderId="0"/>
    <xf numFmtId="0" fontId="27" fillId="0" borderId="0"/>
    <xf numFmtId="0" fontId="27" fillId="0" borderId="0"/>
    <xf numFmtId="0" fontId="5" fillId="0" borderId="0"/>
    <xf numFmtId="0" fontId="5" fillId="0" borderId="0"/>
    <xf numFmtId="0" fontId="5" fillId="0" borderId="0"/>
    <xf numFmtId="0" fontId="6" fillId="0" borderId="0"/>
    <xf numFmtId="0" fontId="6" fillId="0" borderId="0"/>
    <xf numFmtId="0" fontId="1" fillId="0" borderId="0"/>
    <xf numFmtId="0" fontId="6"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2" fillId="8" borderId="8" applyNumberFormat="0" applyFont="0" applyAlignment="0" applyProtection="0"/>
    <xf numFmtId="0" fontId="28" fillId="6" borderId="5" applyNumberFormat="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6" fillId="0" borderId="0"/>
    <xf numFmtId="0" fontId="8" fillId="0" borderId="0" applyNumberFormat="0" applyFill="0" applyBorder="0" applyAlignment="0" applyProtection="0"/>
    <xf numFmtId="0" fontId="1" fillId="0" borderId="0"/>
    <xf numFmtId="0" fontId="31" fillId="0" borderId="0" applyNumberFormat="0" applyFill="0" applyBorder="0" applyAlignment="0" applyProtection="0"/>
    <xf numFmtId="0" fontId="32" fillId="0" borderId="0"/>
    <xf numFmtId="0" fontId="12" fillId="0" borderId="0"/>
    <xf numFmtId="0" fontId="6" fillId="0" borderId="0"/>
    <xf numFmtId="0" fontId="12" fillId="8" borderId="8" applyNumberFormat="0" applyFont="0" applyAlignment="0" applyProtection="0"/>
    <xf numFmtId="44" fontId="6" fillId="0" borderId="0" applyFont="0" applyFill="0" applyBorder="0" applyAlignment="0" applyProtection="0"/>
    <xf numFmtId="0" fontId="33" fillId="0" borderId="0" applyNumberFormat="0" applyFill="0" applyBorder="0" applyAlignment="0" applyProtection="0"/>
    <xf numFmtId="0" fontId="8" fillId="0" borderId="0" applyNumberFormat="0" applyFill="0" applyBorder="0" applyAlignment="0" applyProtection="0"/>
    <xf numFmtId="0" fontId="6" fillId="0" borderId="0"/>
    <xf numFmtId="0" fontId="1" fillId="0" borderId="0"/>
    <xf numFmtId="0" fontId="34" fillId="0" borderId="0"/>
  </cellStyleXfs>
  <cellXfs count="108">
    <xf numFmtId="0" fontId="0" fillId="0" borderId="0" xfId="0"/>
    <xf numFmtId="0" fontId="0" fillId="0" borderId="0" xfId="0"/>
    <xf numFmtId="6" fontId="3" fillId="0" borderId="10" xfId="0" applyNumberFormat="1" applyFont="1" applyBorder="1" applyAlignment="1" applyProtection="1">
      <alignment horizontal="center"/>
      <protection locked="0"/>
    </xf>
    <xf numFmtId="0" fontId="3" fillId="0" borderId="10" xfId="0" applyNumberFormat="1" applyFont="1" applyBorder="1" applyAlignment="1" applyProtection="1">
      <alignment horizontal="center"/>
      <protection locked="0"/>
    </xf>
    <xf numFmtId="6" fontId="3" fillId="33" borderId="0" xfId="0" applyNumberFormat="1" applyFont="1" applyFill="1" applyBorder="1" applyAlignment="1">
      <alignment horizontal="center"/>
    </xf>
    <xf numFmtId="0" fontId="0" fillId="33" borderId="0" xfId="0" applyFill="1"/>
    <xf numFmtId="0" fontId="3" fillId="33" borderId="0" xfId="0" applyFont="1" applyFill="1" applyAlignment="1">
      <alignment horizontal="center"/>
    </xf>
    <xf numFmtId="0" fontId="0" fillId="33" borderId="0" xfId="0" applyFill="1" applyAlignment="1">
      <alignment horizontal="center"/>
    </xf>
    <xf numFmtId="0" fontId="38" fillId="33" borderId="0" xfId="0" applyFont="1" applyFill="1"/>
    <xf numFmtId="0" fontId="37" fillId="33" borderId="0" xfId="0" applyFont="1" applyFill="1"/>
    <xf numFmtId="8" fontId="38" fillId="33" borderId="0" xfId="0" applyNumberFormat="1" applyFont="1" applyFill="1"/>
    <xf numFmtId="0" fontId="41" fillId="33" borderId="0" xfId="0" applyFont="1" applyFill="1"/>
    <xf numFmtId="0" fontId="40" fillId="33" borderId="0" xfId="0" applyFont="1" applyFill="1"/>
    <xf numFmtId="6" fontId="38" fillId="33" borderId="0" xfId="0" applyNumberFormat="1" applyFont="1" applyFill="1"/>
    <xf numFmtId="0" fontId="40" fillId="33" borderId="0" xfId="0" applyFont="1" applyFill="1" applyAlignment="1"/>
    <xf numFmtId="0" fontId="38" fillId="33" borderId="0" xfId="0" applyFont="1" applyFill="1" applyAlignment="1"/>
    <xf numFmtId="0" fontId="42" fillId="33" borderId="0" xfId="0" applyFont="1" applyFill="1" applyAlignment="1">
      <alignment wrapText="1"/>
    </xf>
    <xf numFmtId="0" fontId="42" fillId="33" borderId="0" xfId="0" applyFont="1" applyFill="1" applyAlignment="1">
      <alignment wrapText="1"/>
    </xf>
    <xf numFmtId="0" fontId="38" fillId="33" borderId="0" xfId="0" applyFont="1" applyFill="1" applyAlignment="1">
      <alignment wrapText="1"/>
    </xf>
    <xf numFmtId="0" fontId="36" fillId="35" borderId="0" xfId="0" applyFont="1" applyFill="1"/>
    <xf numFmtId="0" fontId="43" fillId="35" borderId="0" xfId="0" applyFont="1" applyFill="1" applyAlignment="1">
      <alignment horizontal="center"/>
    </xf>
    <xf numFmtId="0" fontId="43" fillId="35" borderId="0" xfId="0" applyFont="1" applyFill="1"/>
    <xf numFmtId="167" fontId="36" fillId="35" borderId="0" xfId="0" applyNumberFormat="1" applyFont="1" applyFill="1" applyAlignment="1">
      <alignment horizontal="center"/>
    </xf>
    <xf numFmtId="167" fontId="43" fillId="35" borderId="0" xfId="0" applyNumberFormat="1" applyFont="1" applyFill="1" applyAlignment="1">
      <alignment horizontal="center"/>
    </xf>
    <xf numFmtId="167" fontId="36" fillId="35" borderId="0" xfId="0" applyNumberFormat="1" applyFont="1" applyFill="1" applyAlignment="1" applyProtection="1">
      <alignment horizontal="center"/>
      <protection locked="0"/>
    </xf>
    <xf numFmtId="0" fontId="38" fillId="35" borderId="0" xfId="0" applyFont="1" applyFill="1"/>
    <xf numFmtId="167" fontId="44" fillId="35" borderId="0" xfId="0" applyNumberFormat="1" applyFont="1" applyFill="1" applyBorder="1" applyAlignment="1">
      <alignment horizontal="center"/>
    </xf>
    <xf numFmtId="0" fontId="45" fillId="35" borderId="0" xfId="0" applyFont="1" applyFill="1" applyAlignment="1">
      <alignment horizontal="center"/>
    </xf>
    <xf numFmtId="167" fontId="46" fillId="34" borderId="11" xfId="0" applyNumberFormat="1" applyFont="1" applyFill="1" applyBorder="1" applyAlignment="1">
      <alignment horizontal="center"/>
    </xf>
    <xf numFmtId="9" fontId="3" fillId="34" borderId="10" xfId="0" applyNumberFormat="1" applyFont="1" applyFill="1" applyBorder="1" applyAlignment="1" applyProtection="1">
      <alignment horizontal="center"/>
      <protection locked="0"/>
    </xf>
    <xf numFmtId="0" fontId="47" fillId="33" borderId="0" xfId="0" applyFont="1" applyFill="1" applyAlignment="1"/>
    <xf numFmtId="0" fontId="38" fillId="34" borderId="0" xfId="0" applyFont="1" applyFill="1"/>
    <xf numFmtId="0" fontId="37" fillId="34" borderId="0" xfId="0" applyFont="1" applyFill="1"/>
    <xf numFmtId="0" fontId="0" fillId="34" borderId="0" xfId="0" applyFill="1"/>
    <xf numFmtId="0" fontId="41" fillId="34" borderId="0" xfId="0" applyFont="1" applyFill="1"/>
    <xf numFmtId="0" fontId="37" fillId="33" borderId="0" xfId="0" applyFont="1" applyFill="1" applyAlignment="1">
      <alignment horizontal="center"/>
    </xf>
    <xf numFmtId="167" fontId="37" fillId="33" borderId="0" xfId="0" applyNumberFormat="1" applyFont="1" applyFill="1" applyAlignment="1">
      <alignment horizontal="center"/>
    </xf>
    <xf numFmtId="0" fontId="39" fillId="33" borderId="0" xfId="0" applyFont="1" applyFill="1" applyAlignment="1">
      <alignment horizontal="center"/>
    </xf>
    <xf numFmtId="0" fontId="2" fillId="33" borderId="0" xfId="0" applyFont="1" applyFill="1" applyAlignment="1">
      <alignment horizontal="center"/>
    </xf>
    <xf numFmtId="0" fontId="2" fillId="34" borderId="0" xfId="0" applyFont="1" applyFill="1"/>
    <xf numFmtId="0" fontId="44" fillId="34" borderId="0" xfId="0" applyFont="1" applyFill="1" applyAlignment="1">
      <alignment horizontal="center"/>
    </xf>
    <xf numFmtId="0" fontId="44" fillId="34" borderId="0" xfId="0" applyFont="1" applyFill="1"/>
    <xf numFmtId="0" fontId="49" fillId="34" borderId="0" xfId="0" applyFont="1" applyFill="1"/>
    <xf numFmtId="166" fontId="2" fillId="34" borderId="0" xfId="0" applyNumberFormat="1" applyFont="1" applyFill="1"/>
    <xf numFmtId="167" fontId="2" fillId="34" borderId="0" xfId="0" applyNumberFormat="1" applyFont="1" applyFill="1"/>
    <xf numFmtId="165" fontId="2" fillId="34" borderId="0" xfId="0" applyNumberFormat="1" applyFont="1" applyFill="1"/>
    <xf numFmtId="166" fontId="44" fillId="34" borderId="0" xfId="0" applyNumberFormat="1" applyFont="1" applyFill="1"/>
    <xf numFmtId="167" fontId="2" fillId="34" borderId="0" xfId="0" applyNumberFormat="1" applyFont="1" applyFill="1" applyAlignment="1">
      <alignment horizontal="center"/>
    </xf>
    <xf numFmtId="167" fontId="44" fillId="34" borderId="0" xfId="0" applyNumberFormat="1" applyFont="1" applyFill="1" applyAlignment="1">
      <alignment horizontal="center"/>
    </xf>
    <xf numFmtId="3" fontId="2" fillId="34" borderId="0" xfId="0" applyNumberFormat="1" applyFont="1" applyFill="1"/>
    <xf numFmtId="165" fontId="2" fillId="34" borderId="0" xfId="0" applyNumberFormat="1" applyFont="1" applyFill="1" applyAlignment="1">
      <alignment horizontal="center"/>
    </xf>
    <xf numFmtId="164" fontId="2" fillId="34" borderId="0" xfId="1" applyNumberFormat="1" applyFont="1" applyFill="1" applyAlignment="1">
      <alignment horizontal="center"/>
    </xf>
    <xf numFmtId="164" fontId="2" fillId="34" borderId="0" xfId="0" applyNumberFormat="1" applyFont="1" applyFill="1" applyAlignment="1">
      <alignment horizontal="center"/>
    </xf>
    <xf numFmtId="167" fontId="36" fillId="35" borderId="0" xfId="0" applyNumberFormat="1" applyFont="1" applyFill="1" applyAlignment="1" applyProtection="1">
      <alignment horizontal="center" wrapText="1"/>
    </xf>
    <xf numFmtId="0" fontId="37" fillId="33" borderId="0" xfId="0" applyFont="1" applyFill="1" applyAlignment="1"/>
    <xf numFmtId="0" fontId="3" fillId="0" borderId="0" xfId="0" applyFont="1"/>
    <xf numFmtId="0" fontId="0" fillId="0" borderId="0" xfId="0" applyAlignment="1">
      <alignment horizontal="right"/>
    </xf>
    <xf numFmtId="6" fontId="0" fillId="0" borderId="0" xfId="0" applyNumberFormat="1"/>
    <xf numFmtId="0" fontId="3" fillId="0" borderId="0" xfId="0" applyFont="1" applyAlignment="1">
      <alignment horizontal="right"/>
    </xf>
    <xf numFmtId="0" fontId="2" fillId="0" borderId="0" xfId="0" applyFont="1" applyFill="1"/>
    <xf numFmtId="0" fontId="38" fillId="0" borderId="0" xfId="0" applyFont="1" applyFill="1"/>
    <xf numFmtId="0" fontId="0" fillId="0" borderId="0" xfId="0" applyFill="1"/>
    <xf numFmtId="0" fontId="55" fillId="33" borderId="0" xfId="0" applyFont="1" applyFill="1" applyAlignment="1">
      <alignment horizontal="center"/>
    </xf>
    <xf numFmtId="0" fontId="56" fillId="33" borderId="0" xfId="0" applyFont="1" applyFill="1"/>
    <xf numFmtId="0" fontId="35" fillId="33" borderId="0" xfId="6" applyFill="1" applyAlignment="1">
      <alignment vertical="top"/>
    </xf>
    <xf numFmtId="0" fontId="35" fillId="34" borderId="0" xfId="6" applyFill="1"/>
    <xf numFmtId="6" fontId="0" fillId="34" borderId="0" xfId="0" applyNumberFormat="1" applyFill="1"/>
    <xf numFmtId="167" fontId="0" fillId="34" borderId="0" xfId="0" applyNumberFormat="1" applyFill="1"/>
    <xf numFmtId="9" fontId="0" fillId="34" borderId="0" xfId="0" applyNumberFormat="1" applyFill="1"/>
    <xf numFmtId="0" fontId="3" fillId="0" borderId="10" xfId="0" applyNumberFormat="1" applyFont="1" applyFill="1" applyBorder="1" applyAlignment="1" applyProtection="1">
      <alignment horizontal="center"/>
      <protection locked="0"/>
    </xf>
    <xf numFmtId="0" fontId="47" fillId="33" borderId="0" xfId="0" applyFont="1" applyFill="1" applyAlignment="1">
      <alignment wrapText="1"/>
    </xf>
    <xf numFmtId="0" fontId="42" fillId="33" borderId="0" xfId="6" applyFont="1" applyFill="1" applyAlignment="1">
      <alignment wrapText="1"/>
    </xf>
    <xf numFmtId="0" fontId="42" fillId="0" borderId="0" xfId="6" applyFont="1" applyAlignment="1">
      <alignment wrapText="1"/>
    </xf>
    <xf numFmtId="0" fontId="3" fillId="0" borderId="12" xfId="0" applyNumberFormat="1" applyFont="1" applyBorder="1" applyAlignment="1" applyProtection="1">
      <alignment horizontal="center"/>
      <protection locked="0"/>
    </xf>
    <xf numFmtId="0" fontId="0" fillId="0" borderId="13" xfId="0" applyBorder="1" applyAlignment="1" applyProtection="1">
      <protection locked="0"/>
    </xf>
    <xf numFmtId="0" fontId="44" fillId="33" borderId="0" xfId="0" applyFont="1" applyFill="1" applyAlignment="1">
      <alignment horizontal="center"/>
    </xf>
    <xf numFmtId="0" fontId="42" fillId="33" borderId="0" xfId="0" applyFont="1" applyFill="1" applyAlignment="1">
      <alignment wrapText="1"/>
    </xf>
    <xf numFmtId="0" fontId="38" fillId="33" borderId="0" xfId="0" applyFont="1" applyFill="1" applyAlignment="1">
      <alignment wrapText="1"/>
    </xf>
    <xf numFmtId="0" fontId="0" fillId="0" borderId="0" xfId="0" applyAlignment="1">
      <alignment wrapText="1"/>
    </xf>
    <xf numFmtId="0" fontId="57" fillId="33" borderId="0" xfId="6" quotePrefix="1" applyFont="1" applyFill="1" applyAlignment="1">
      <alignment horizontal="center" vertical="top"/>
    </xf>
    <xf numFmtId="0" fontId="0" fillId="0" borderId="0" xfId="0" applyAlignment="1">
      <alignment horizontal="center" vertical="top"/>
    </xf>
    <xf numFmtId="0" fontId="58" fillId="33" borderId="0" xfId="0" applyFont="1" applyFill="1" applyAlignment="1">
      <alignment horizontal="center"/>
    </xf>
    <xf numFmtId="0" fontId="3" fillId="0" borderId="0" xfId="0" applyFont="1" applyAlignment="1">
      <alignment horizontal="center"/>
    </xf>
    <xf numFmtId="0" fontId="59" fillId="33" borderId="0" xfId="0" applyFont="1" applyFill="1" applyAlignment="1">
      <alignment horizontal="center"/>
    </xf>
    <xf numFmtId="0" fontId="0" fillId="0" borderId="0" xfId="0" applyFont="1" applyAlignment="1">
      <alignment horizontal="center"/>
    </xf>
    <xf numFmtId="0" fontId="39" fillId="33" borderId="0" xfId="0" applyFont="1" applyFill="1" applyAlignment="1">
      <alignment horizontal="center"/>
    </xf>
    <xf numFmtId="0" fontId="16" fillId="33" borderId="0" xfId="6" applyFont="1" applyFill="1" applyAlignment="1">
      <alignment horizontal="center"/>
    </xf>
    <xf numFmtId="0" fontId="40" fillId="33" borderId="0" xfId="0" applyFont="1" applyFill="1" applyAlignment="1"/>
    <xf numFmtId="9" fontId="3" fillId="0" borderId="12" xfId="0" applyNumberFormat="1" applyFont="1" applyBorder="1" applyAlignment="1" applyProtection="1">
      <alignment horizontal="center"/>
      <protection locked="0"/>
    </xf>
    <xf numFmtId="0" fontId="51" fillId="33" borderId="0" xfId="0" applyFont="1" applyFill="1" applyAlignment="1">
      <alignment horizontal="center" wrapText="1"/>
    </xf>
    <xf numFmtId="0" fontId="51" fillId="0" borderId="0" xfId="0" applyFont="1" applyAlignment="1">
      <alignment horizontal="center"/>
    </xf>
    <xf numFmtId="0" fontId="54" fillId="33" borderId="0" xfId="0" applyFont="1" applyFill="1" applyAlignment="1">
      <alignment horizontal="center" vertical="top"/>
    </xf>
    <xf numFmtId="0" fontId="54" fillId="0" borderId="0" xfId="0" applyFont="1" applyAlignment="1">
      <alignment horizontal="center" vertical="top"/>
    </xf>
    <xf numFmtId="167" fontId="46" fillId="34" borderId="0" xfId="0" applyNumberFormat="1" applyFont="1" applyFill="1" applyAlignment="1" applyProtection="1">
      <alignment horizontal="center" wrapText="1"/>
    </xf>
    <xf numFmtId="0" fontId="46" fillId="34" borderId="0" xfId="0" applyFont="1" applyFill="1" applyAlignment="1">
      <alignment horizontal="center" wrapText="1"/>
    </xf>
    <xf numFmtId="167" fontId="36" fillId="35" borderId="0" xfId="0" applyNumberFormat="1" applyFont="1" applyFill="1" applyAlignment="1" applyProtection="1">
      <alignment horizontal="center" wrapText="1"/>
    </xf>
    <xf numFmtId="0" fontId="0" fillId="0" borderId="0" xfId="0" applyAlignment="1">
      <alignment horizontal="center" wrapText="1"/>
    </xf>
    <xf numFmtId="0" fontId="3" fillId="0" borderId="14" xfId="0" applyNumberFormat="1" applyFont="1" applyBorder="1" applyAlignment="1" applyProtection="1">
      <alignment horizontal="center"/>
    </xf>
    <xf numFmtId="0" fontId="0" fillId="0" borderId="0" xfId="0" applyBorder="1" applyAlignment="1" applyProtection="1"/>
    <xf numFmtId="0" fontId="0" fillId="0" borderId="0" xfId="0" applyAlignment="1" applyProtection="1"/>
    <xf numFmtId="0" fontId="3" fillId="0" borderId="14" xfId="0" applyNumberFormat="1" applyFont="1" applyBorder="1" applyAlignment="1" applyProtection="1">
      <alignment horizontal="center"/>
      <protection locked="0"/>
    </xf>
    <xf numFmtId="0" fontId="0" fillId="0" borderId="0" xfId="0" applyBorder="1" applyAlignment="1" applyProtection="1">
      <protection locked="0"/>
    </xf>
    <xf numFmtId="0" fontId="0" fillId="0" borderId="0" xfId="0" applyAlignment="1"/>
    <xf numFmtId="0" fontId="50" fillId="0" borderId="14" xfId="0" applyNumberFormat="1" applyFont="1" applyBorder="1" applyAlignment="1" applyProtection="1">
      <alignment horizontal="center"/>
      <protection locked="0"/>
    </xf>
    <xf numFmtId="0" fontId="50" fillId="0" borderId="0" xfId="0" applyFont="1" applyBorder="1" applyAlignment="1" applyProtection="1">
      <protection locked="0"/>
    </xf>
    <xf numFmtId="0" fontId="50" fillId="0" borderId="0" xfId="0" applyFont="1" applyAlignment="1"/>
    <xf numFmtId="167" fontId="36" fillId="35" borderId="0" xfId="0" applyNumberFormat="1" applyFont="1" applyFill="1" applyAlignment="1" applyProtection="1">
      <alignment horizontal="center" wrapText="1"/>
      <protection locked="0"/>
    </xf>
    <xf numFmtId="0" fontId="0" fillId="0" borderId="0" xfId="0" applyAlignment="1" applyProtection="1">
      <alignment horizontal="center" wrapText="1"/>
      <protection locked="0"/>
    </xf>
  </cellXfs>
  <cellStyles count="327">
    <cellStyle name="20% - Accent1 2" xfId="192"/>
    <cellStyle name="20% - Accent2 2" xfId="193"/>
    <cellStyle name="20% - Accent3 2" xfId="194"/>
    <cellStyle name="20% - Accent4 2" xfId="195"/>
    <cellStyle name="20% - Accent5 2" xfId="196"/>
    <cellStyle name="20% - Accent6 2" xfId="197"/>
    <cellStyle name="40% - Accent1 2" xfId="198"/>
    <cellStyle name="40% - Accent2 2" xfId="199"/>
    <cellStyle name="40% - Accent3 2" xfId="200"/>
    <cellStyle name="40% - Accent4 2" xfId="201"/>
    <cellStyle name="40% - Accent5 2" xfId="202"/>
    <cellStyle name="40% - Accent6 2" xfId="203"/>
    <cellStyle name="60% - Accent1 2" xfId="204"/>
    <cellStyle name="60% - Accent2 2" xfId="205"/>
    <cellStyle name="60% - Accent3 2" xfId="206"/>
    <cellStyle name="60% - Accent4 2" xfId="207"/>
    <cellStyle name="60% - Accent5 2" xfId="208"/>
    <cellStyle name="60% - Accent6 2" xfId="209"/>
    <cellStyle name="Accent1 2" xfId="210"/>
    <cellStyle name="Accent2 2" xfId="211"/>
    <cellStyle name="Accent3 2" xfId="212"/>
    <cellStyle name="Accent4 2" xfId="213"/>
    <cellStyle name="Accent5 2" xfId="214"/>
    <cellStyle name="Accent6 2" xfId="215"/>
    <cellStyle name="Bad 2" xfId="216"/>
    <cellStyle name="Calculation 2" xfId="217"/>
    <cellStyle name="Check Cell 2" xfId="218"/>
    <cellStyle name="Comma 2" xfId="3"/>
    <cellStyle name="Comma 2 2" xfId="12"/>
    <cellStyle name="Comma 2 3" xfId="219"/>
    <cellStyle name="Comma 2 4" xfId="220"/>
    <cellStyle name="Comma 2 5" xfId="221"/>
    <cellStyle name="Comma 2 6" xfId="222"/>
    <cellStyle name="Comma 3" xfId="13"/>
    <cellStyle name="Comma 4" xfId="223"/>
    <cellStyle name="Comma 9" xfId="224"/>
    <cellStyle name="Comma0" xfId="225"/>
    <cellStyle name="Currency 2" xfId="226"/>
    <cellStyle name="Currency 3" xfId="227"/>
    <cellStyle name="Currency 4" xfId="321"/>
    <cellStyle name="Explanatory Text 2" xfId="228"/>
    <cellStyle name="Good 2" xfId="229"/>
    <cellStyle name="Heading 1 2" xfId="230"/>
    <cellStyle name="Heading 2 2" xfId="231"/>
    <cellStyle name="Heading 3 2" xfId="232"/>
    <cellStyle name="Heading 4 2" xfId="233"/>
    <cellStyle name="Hyperlink" xfId="6" builtinId="8" customBuiltin="1"/>
    <cellStyle name="Hyperlink 2" xfId="14"/>
    <cellStyle name="Hyperlink 2 2" xfId="323"/>
    <cellStyle name="Hyperlink 3" xfId="16"/>
    <cellStyle name="Hyperlink 4" xfId="21"/>
    <cellStyle name="Hyperlink 5" xfId="314"/>
    <cellStyle name="Hyperlink 6" xfId="322"/>
    <cellStyle name="Input 2" xfId="234"/>
    <cellStyle name="Linked Cell 2" xfId="235"/>
    <cellStyle name="Neutral 2" xfId="236"/>
    <cellStyle name="Normal" xfId="0" builtinId="0"/>
    <cellStyle name="Normal 10" xfId="19"/>
    <cellStyle name="Normal 10 2" xfId="315"/>
    <cellStyle name="Normal 11" xfId="237"/>
    <cellStyle name="Normal 11 2" xfId="238"/>
    <cellStyle name="Normal 11 3" xfId="239"/>
    <cellStyle name="Normal 11 4" xfId="240"/>
    <cellStyle name="Normal 12" xfId="241"/>
    <cellStyle name="Normal 12 2" xfId="242"/>
    <cellStyle name="Normal 12 3" xfId="243"/>
    <cellStyle name="Normal 12 4" xfId="244"/>
    <cellStyle name="Normal 13" xfId="245"/>
    <cellStyle name="Normal 13 2" xfId="246"/>
    <cellStyle name="Normal 13 3" xfId="247"/>
    <cellStyle name="Normal 13 4" xfId="248"/>
    <cellStyle name="Normal 14" xfId="249"/>
    <cellStyle name="Normal 14 2" xfId="250"/>
    <cellStyle name="Normal 15" xfId="251"/>
    <cellStyle name="Normal 16" xfId="252"/>
    <cellStyle name="Normal 17" xfId="253"/>
    <cellStyle name="Normal 18" xfId="313"/>
    <cellStyle name="Normal 18 2" xfId="324"/>
    <cellStyle name="Normal 19" xfId="317"/>
    <cellStyle name="Normal 19 2" xfId="325"/>
    <cellStyle name="Normal 2" xfId="4"/>
    <cellStyle name="Normal 2 10" xfId="22"/>
    <cellStyle name="Normal 2 11" xfId="23"/>
    <cellStyle name="Normal 2 12" xfId="254"/>
    <cellStyle name="Normal 2 13" xfId="255"/>
    <cellStyle name="Normal 2 14" xfId="256"/>
    <cellStyle name="Normal 2 15" xfId="257"/>
    <cellStyle name="Normal 2 16" xfId="258"/>
    <cellStyle name="Normal 2 17" xfId="259"/>
    <cellStyle name="Normal 2 18" xfId="260"/>
    <cellStyle name="Normal 2 19" xfId="261"/>
    <cellStyle name="Normal 2 2" xfId="8"/>
    <cellStyle name="Normal 2 2 2" xfId="24"/>
    <cellStyle name="Normal 2 2 2 2" xfId="25"/>
    <cellStyle name="Normal 2 2 2 3" xfId="26"/>
    <cellStyle name="Normal 2 2 3" xfId="27"/>
    <cellStyle name="Normal 2 2 3 2" xfId="28"/>
    <cellStyle name="Normal 2 2 4" xfId="29"/>
    <cellStyle name="Normal 2 2 4 2" xfId="30"/>
    <cellStyle name="Normal 2 2 5" xfId="31"/>
    <cellStyle name="Normal 2 2 5 2" xfId="32"/>
    <cellStyle name="Normal 2 2 6" xfId="33"/>
    <cellStyle name="Normal 2 2 7" xfId="34"/>
    <cellStyle name="Normal 2 2 8" xfId="35"/>
    <cellStyle name="Normal 2 20" xfId="262"/>
    <cellStyle name="Normal 2 21" xfId="263"/>
    <cellStyle name="Normal 2 22" xfId="264"/>
    <cellStyle name="Normal 2 23" xfId="265"/>
    <cellStyle name="Normal 2 24" xfId="318"/>
    <cellStyle name="Normal 2 3" xfId="10"/>
    <cellStyle name="Normal 2 3 2" xfId="36"/>
    <cellStyle name="Normal 2 3 2 2" xfId="37"/>
    <cellStyle name="Normal 2 3 2 3" xfId="38"/>
    <cellStyle name="Normal 2 3 3" xfId="39"/>
    <cellStyle name="Normal 2 3 4" xfId="40"/>
    <cellStyle name="Normal 2 3 5" xfId="41"/>
    <cellStyle name="Normal 2 4" xfId="42"/>
    <cellStyle name="Normal 2 4 2" xfId="43"/>
    <cellStyle name="Normal 2 5" xfId="44"/>
    <cellStyle name="Normal 2 5 2" xfId="45"/>
    <cellStyle name="Normal 2 6" xfId="46"/>
    <cellStyle name="Normal 2 6 2" xfId="47"/>
    <cellStyle name="Normal 2 7" xfId="48"/>
    <cellStyle name="Normal 2 7 2" xfId="49"/>
    <cellStyle name="Normal 2 8" xfId="50"/>
    <cellStyle name="Normal 2 8 2" xfId="51"/>
    <cellStyle name="Normal 2 9" xfId="52"/>
    <cellStyle name="Normal 20" xfId="319"/>
    <cellStyle name="Normal 3" xfId="2"/>
    <cellStyle name="Normal 3 10" xfId="266"/>
    <cellStyle name="Normal 3 11" xfId="267"/>
    <cellStyle name="Normal 3 12" xfId="268"/>
    <cellStyle name="Normal 3 13" xfId="269"/>
    <cellStyle name="Normal 3 14" xfId="326"/>
    <cellStyle name="Normal 3 2" xfId="11"/>
    <cellStyle name="Normal 3 2 2" xfId="20"/>
    <cellStyle name="Normal 3 2 2 2" xfId="53"/>
    <cellStyle name="Normal 3 2 3" xfId="54"/>
    <cellStyle name="Normal 3 2 4" xfId="55"/>
    <cellStyle name="Normal 3 3" xfId="56"/>
    <cellStyle name="Normal 3 3 2" xfId="57"/>
    <cellStyle name="Normal 3 3 3" xfId="58"/>
    <cellStyle name="Normal 3 4" xfId="59"/>
    <cellStyle name="Normal 3 4 2" xfId="60"/>
    <cellStyle name="Normal 3 5" xfId="61"/>
    <cellStyle name="Normal 3 5 2" xfId="62"/>
    <cellStyle name="Normal 3 6" xfId="63"/>
    <cellStyle name="Normal 3 6 2" xfId="64"/>
    <cellStyle name="Normal 3 7" xfId="65"/>
    <cellStyle name="Normal 3 8" xfId="66"/>
    <cellStyle name="Normal 3 9" xfId="67"/>
    <cellStyle name="Normal 4" xfId="5"/>
    <cellStyle name="Normal 4 10" xfId="68"/>
    <cellStyle name="Normal 4 11" xfId="270"/>
    <cellStyle name="Normal 4 12" xfId="271"/>
    <cellStyle name="Normal 4 13" xfId="272"/>
    <cellStyle name="Normal 4 2" xfId="69"/>
    <cellStyle name="Normal 4 2 2" xfId="70"/>
    <cellStyle name="Normal 4 2 2 2" xfId="71"/>
    <cellStyle name="Normal 4 2 3" xfId="72"/>
    <cellStyle name="Normal 4 2 4" xfId="73"/>
    <cellStyle name="Normal 4 2 5" xfId="74"/>
    <cellStyle name="Normal 4 3" xfId="75"/>
    <cellStyle name="Normal 4 3 2" xfId="76"/>
    <cellStyle name="Normal 4 3 3" xfId="77"/>
    <cellStyle name="Normal 4 3 4" xfId="78"/>
    <cellStyle name="Normal 4 4" xfId="79"/>
    <cellStyle name="Normal 4 4 2" xfId="80"/>
    <cellStyle name="Normal 4 5" xfId="81"/>
    <cellStyle name="Normal 4 5 2" xfId="82"/>
    <cellStyle name="Normal 4 6" xfId="83"/>
    <cellStyle name="Normal 4 6 2" xfId="84"/>
    <cellStyle name="Normal 4 7" xfId="85"/>
    <cellStyle name="Normal 4 8" xfId="86"/>
    <cellStyle name="Normal 4 9" xfId="87"/>
    <cellStyle name="Normal 5" xfId="7"/>
    <cellStyle name="Normal 5 10" xfId="191"/>
    <cellStyle name="Normal 5 11" xfId="273"/>
    <cellStyle name="Normal 5 12" xfId="274"/>
    <cellStyle name="Normal 5 13" xfId="275"/>
    <cellStyle name="Normal 5 2" xfId="88"/>
    <cellStyle name="Normal 5 2 2" xfId="89"/>
    <cellStyle name="Normal 5 2 2 2" xfId="90"/>
    <cellStyle name="Normal 5 2 3" xfId="91"/>
    <cellStyle name="Normal 5 2 4" xfId="92"/>
    <cellStyle name="Normal 5 3" xfId="93"/>
    <cellStyle name="Normal 5 3 2" xfId="94"/>
    <cellStyle name="Normal 5 3 3" xfId="95"/>
    <cellStyle name="Normal 5 4" xfId="96"/>
    <cellStyle name="Normal 5 4 2" xfId="97"/>
    <cellStyle name="Normal 5 5" xfId="98"/>
    <cellStyle name="Normal 5 5 2" xfId="99"/>
    <cellStyle name="Normal 5 6" xfId="100"/>
    <cellStyle name="Normal 5 6 2" xfId="101"/>
    <cellStyle name="Normal 5 7" xfId="102"/>
    <cellStyle name="Normal 5 8" xfId="103"/>
    <cellStyle name="Normal 5 9" xfId="104"/>
    <cellStyle name="Normal 6" xfId="18"/>
    <cellStyle name="Normal 6 2" xfId="276"/>
    <cellStyle name="Normal 7" xfId="105"/>
    <cellStyle name="Normal 7 2" xfId="106"/>
    <cellStyle name="Normal 7 2 2" xfId="107"/>
    <cellStyle name="Normal 7 2 3" xfId="108"/>
    <cellStyle name="Normal 7 3" xfId="109"/>
    <cellStyle name="Normal 7 3 2" xfId="110"/>
    <cellStyle name="Normal 7 4" xfId="111"/>
    <cellStyle name="Normal 7 4 2" xfId="112"/>
    <cellStyle name="Normal 7 5" xfId="113"/>
    <cellStyle name="Normal 7 5 2" xfId="114"/>
    <cellStyle name="Normal 7 6" xfId="115"/>
    <cellStyle name="Normal 7 7" xfId="116"/>
    <cellStyle name="Normal 7 8" xfId="117"/>
    <cellStyle name="Normal 8" xfId="15"/>
    <cellStyle name="Normal 8 2" xfId="118"/>
    <cellStyle name="Normal 8 2 2" xfId="119"/>
    <cellStyle name="Normal 8 3" xfId="120"/>
    <cellStyle name="Normal 8 3 2" xfId="121"/>
    <cellStyle name="Normal 8 4" xfId="122"/>
    <cellStyle name="Normal 8 4 2" xfId="123"/>
    <cellStyle name="Normal 8 5" xfId="124"/>
    <cellStyle name="Normal 9" xfId="125"/>
    <cellStyle name="Note 2" xfId="277"/>
    <cellStyle name="Note 2 2" xfId="320"/>
    <cellStyle name="Note 3" xfId="278"/>
    <cellStyle name="Note 4" xfId="279"/>
    <cellStyle name="Note 5" xfId="280"/>
    <cellStyle name="Output 2" xfId="281"/>
    <cellStyle name="Percent" xfId="1" builtinId="5"/>
    <cellStyle name="Percent 2" xfId="9"/>
    <cellStyle name="Percent 2 2" xfId="126"/>
    <cellStyle name="Percent 2 2 10" xfId="282"/>
    <cellStyle name="Percent 2 2 11" xfId="283"/>
    <cellStyle name="Percent 2 2 12" xfId="284"/>
    <cellStyle name="Percent 2 2 2" xfId="127"/>
    <cellStyle name="Percent 2 2 2 2" xfId="128"/>
    <cellStyle name="Percent 2 2 3" xfId="129"/>
    <cellStyle name="Percent 2 2 4" xfId="130"/>
    <cellStyle name="Percent 2 2 5" xfId="285"/>
    <cellStyle name="Percent 2 2 6" xfId="286"/>
    <cellStyle name="Percent 2 2 7" xfId="287"/>
    <cellStyle name="Percent 2 2 8" xfId="288"/>
    <cellStyle name="Percent 2 2 9" xfId="289"/>
    <cellStyle name="Percent 2 3" xfId="131"/>
    <cellStyle name="Percent 2 3 10" xfId="290"/>
    <cellStyle name="Percent 2 3 11" xfId="291"/>
    <cellStyle name="Percent 2 3 12" xfId="292"/>
    <cellStyle name="Percent 2 3 2" xfId="132"/>
    <cellStyle name="Percent 2 3 3" xfId="133"/>
    <cellStyle name="Percent 2 3 4" xfId="293"/>
    <cellStyle name="Percent 2 3 5" xfId="294"/>
    <cellStyle name="Percent 2 3 6" xfId="295"/>
    <cellStyle name="Percent 2 3 7" xfId="296"/>
    <cellStyle name="Percent 2 3 8" xfId="297"/>
    <cellStyle name="Percent 2 3 9" xfId="298"/>
    <cellStyle name="Percent 2 4" xfId="134"/>
    <cellStyle name="Percent 2 4 10" xfId="299"/>
    <cellStyle name="Percent 2 4 11" xfId="300"/>
    <cellStyle name="Percent 2 4 12" xfId="301"/>
    <cellStyle name="Percent 2 4 2" xfId="135"/>
    <cellStyle name="Percent 2 4 3" xfId="302"/>
    <cellStyle name="Percent 2 4 4" xfId="303"/>
    <cellStyle name="Percent 2 4 5" xfId="304"/>
    <cellStyle name="Percent 2 4 6" xfId="305"/>
    <cellStyle name="Percent 2 4 7" xfId="306"/>
    <cellStyle name="Percent 2 4 8" xfId="307"/>
    <cellStyle name="Percent 2 4 9" xfId="308"/>
    <cellStyle name="Percent 2 5" xfId="136"/>
    <cellStyle name="Percent 2 5 2" xfId="137"/>
    <cellStyle name="Percent 2 6" xfId="138"/>
    <cellStyle name="Percent 2 6 2" xfId="139"/>
    <cellStyle name="Percent 2 7" xfId="140"/>
    <cellStyle name="Percent 2 8" xfId="141"/>
    <cellStyle name="Percent 2 9" xfId="142"/>
    <cellStyle name="Percent 3" xfId="17"/>
    <cellStyle name="Percent 3 2" xfId="143"/>
    <cellStyle name="Percent 3 2 2" xfId="144"/>
    <cellStyle name="Percent 3 2 2 2" xfId="145"/>
    <cellStyle name="Percent 3 2 3" xfId="146"/>
    <cellStyle name="Percent 3 2 4" xfId="147"/>
    <cellStyle name="Percent 3 3" xfId="148"/>
    <cellStyle name="Percent 3 3 2" xfId="149"/>
    <cellStyle name="Percent 3 3 3" xfId="150"/>
    <cellStyle name="Percent 3 4" xfId="151"/>
    <cellStyle name="Percent 3 4 2" xfId="152"/>
    <cellStyle name="Percent 3 5" xfId="153"/>
    <cellStyle name="Percent 3 5 2" xfId="154"/>
    <cellStyle name="Percent 3 6" xfId="155"/>
    <cellStyle name="Percent 3 6 2" xfId="156"/>
    <cellStyle name="Percent 3 7" xfId="157"/>
    <cellStyle name="Percent 3 8" xfId="158"/>
    <cellStyle name="Percent 3 9" xfId="159"/>
    <cellStyle name="Percent 4" xfId="160"/>
    <cellStyle name="Percent 4 2" xfId="161"/>
    <cellStyle name="Percent 4 2 2" xfId="162"/>
    <cellStyle name="Percent 4 2 2 2" xfId="163"/>
    <cellStyle name="Percent 4 2 3" xfId="164"/>
    <cellStyle name="Percent 4 2 4" xfId="165"/>
    <cellStyle name="Percent 4 3" xfId="166"/>
    <cellStyle name="Percent 4 3 2" xfId="167"/>
    <cellStyle name="Percent 4 3 3" xfId="168"/>
    <cellStyle name="Percent 4 4" xfId="169"/>
    <cellStyle name="Percent 4 4 2" xfId="170"/>
    <cellStyle name="Percent 4 5" xfId="171"/>
    <cellStyle name="Percent 4 5 2" xfId="172"/>
    <cellStyle name="Percent 4 6" xfId="173"/>
    <cellStyle name="Percent 4 6 2" xfId="174"/>
    <cellStyle name="Percent 4 7" xfId="175"/>
    <cellStyle name="Percent 4 8" xfId="176"/>
    <cellStyle name="Percent 4 9" xfId="177"/>
    <cellStyle name="Percent 5" xfId="178"/>
    <cellStyle name="Percent 5 2" xfId="179"/>
    <cellStyle name="Percent 5 2 2" xfId="180"/>
    <cellStyle name="Percent 5 2 3" xfId="181"/>
    <cellStyle name="Percent 5 3" xfId="182"/>
    <cellStyle name="Percent 5 3 2" xfId="183"/>
    <cellStyle name="Percent 5 4" xfId="184"/>
    <cellStyle name="Percent 5 4 2" xfId="185"/>
    <cellStyle name="Percent 5 5" xfId="186"/>
    <cellStyle name="Percent 5 5 2" xfId="187"/>
    <cellStyle name="Percent 5 6" xfId="188"/>
    <cellStyle name="Percent 5 7" xfId="189"/>
    <cellStyle name="Percent 5 8" xfId="190"/>
    <cellStyle name="Percent 6" xfId="309"/>
    <cellStyle name="Percent 9" xfId="310"/>
    <cellStyle name="Title 2" xfId="316"/>
    <cellStyle name="Total 2" xfId="311"/>
    <cellStyle name="Warning Text 2" xfId="312"/>
  </cellStyles>
  <dxfs count="2">
    <dxf>
      <font>
        <b/>
        <i val="0"/>
        <color rgb="FFFF0000"/>
      </font>
    </dxf>
    <dxf>
      <font>
        <b/>
        <i val="0"/>
        <color rgb="FFFF0000"/>
      </font>
    </dxf>
  </dxfs>
  <tableStyles count="0" defaultTableStyle="TableStyleMedium2" defaultPivotStyle="PivotStyleLight16"/>
  <colors>
    <mruColors>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6351</xdr:colOff>
      <xdr:row>21</xdr:row>
      <xdr:rowOff>19050</xdr:rowOff>
    </xdr:from>
    <xdr:to>
      <xdr:col>6</xdr:col>
      <xdr:colOff>222251</xdr:colOff>
      <xdr:row>21</xdr:row>
      <xdr:rowOff>180975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768851" y="3343275"/>
          <a:ext cx="215900" cy="161925"/>
        </a:xfrm>
        <a:prstGeom prst="rect">
          <a:avLst/>
        </a:prstGeom>
      </xdr:spPr>
    </xdr:pic>
    <xdr:clientData/>
  </xdr:twoCellAnchor>
  <xdr:twoCellAnchor editAs="oneCell">
    <xdr:from>
      <xdr:col>9</xdr:col>
      <xdr:colOff>406401</xdr:colOff>
      <xdr:row>21</xdr:row>
      <xdr:rowOff>19050</xdr:rowOff>
    </xdr:from>
    <xdr:to>
      <xdr:col>10</xdr:col>
      <xdr:colOff>12701</xdr:colOff>
      <xdr:row>21</xdr:row>
      <xdr:rowOff>180975</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997701" y="3343275"/>
          <a:ext cx="215900" cy="161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witter.com/intent/tweet?text=I%20just%20designed%20my%20own%20$" TargetMode="External"/><Relationship Id="rId2" Type="http://schemas.openxmlformats.org/officeDocument/2006/relationships/hyperlink" Target="http://www.crfb.org/contact" TargetMode="External"/><Relationship Id="rId1" Type="http://schemas.openxmlformats.org/officeDocument/2006/relationships/hyperlink" Target="http://www.crfb.or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exceltip.com/excel-generals/iteration.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rfb.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919"/>
  <sheetViews>
    <sheetView tabSelected="1" zoomScaleNormal="100" workbookViewId="0">
      <selection activeCell="H13" sqref="H13"/>
    </sheetView>
  </sheetViews>
  <sheetFormatPr defaultColWidth="9.140625" defaultRowHeight="15"/>
  <cols>
    <col min="1" max="1" width="3.42578125" style="1" customWidth="1"/>
    <col min="2" max="2" width="30.7109375" style="1" customWidth="1"/>
    <col min="3" max="3" width="9.85546875" style="1" bestFit="1" customWidth="1"/>
    <col min="4" max="12" width="9.140625" style="1"/>
    <col min="13" max="13" width="2.42578125" style="1" customWidth="1"/>
    <col min="14" max="14" width="9.140625" style="1"/>
    <col min="15" max="15" width="3.140625" style="33" customWidth="1"/>
    <col min="16" max="16" width="17.140625" style="39" hidden="1" customWidth="1"/>
    <col min="17" max="23" width="9.140625" style="39" hidden="1" customWidth="1"/>
    <col min="24" max="34" width="9.140625" style="33" hidden="1" customWidth="1"/>
    <col min="35" max="64" width="9.140625" style="33" customWidth="1"/>
    <col min="65" max="121" width="9.140625" style="33"/>
    <col min="122" max="16384" width="9.140625" style="1"/>
  </cols>
  <sheetData>
    <row r="1" spans="1:121" s="8" customFormat="1" ht="18.75">
      <c r="B1" s="85" t="s">
        <v>37</v>
      </c>
      <c r="C1" s="85"/>
      <c r="D1" s="85"/>
      <c r="E1" s="85"/>
      <c r="F1" s="85"/>
      <c r="G1" s="85"/>
      <c r="H1" s="85"/>
      <c r="I1" s="85"/>
      <c r="J1" s="85"/>
      <c r="K1" s="85"/>
      <c r="L1" s="85"/>
      <c r="M1" s="85"/>
      <c r="N1" s="85"/>
      <c r="P1" s="39"/>
      <c r="Q1" s="39"/>
      <c r="R1" s="39"/>
      <c r="S1" s="39"/>
      <c r="T1" s="39"/>
      <c r="U1" s="39"/>
      <c r="V1" s="39"/>
      <c r="W1" s="39"/>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row>
    <row r="2" spans="1:121" s="8" customFormat="1">
      <c r="B2" s="86" t="s">
        <v>38</v>
      </c>
      <c r="C2" s="86"/>
      <c r="D2" s="86"/>
      <c r="E2" s="86"/>
      <c r="F2" s="86"/>
      <c r="G2" s="86"/>
      <c r="H2" s="86"/>
      <c r="I2" s="86"/>
      <c r="J2" s="86"/>
      <c r="K2" s="86"/>
      <c r="L2" s="86"/>
      <c r="M2" s="86"/>
      <c r="N2" s="86"/>
      <c r="P2" s="39"/>
      <c r="Q2" s="39"/>
      <c r="R2" s="39"/>
      <c r="S2" s="39"/>
      <c r="T2" s="39"/>
      <c r="U2" s="39"/>
      <c r="V2" s="39"/>
      <c r="W2" s="39"/>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row>
    <row r="3" spans="1:121" s="8" customFormat="1" ht="15.75" thickBot="1">
      <c r="A3" s="75" t="str">
        <f>IF(C4&lt;2000,"NOTE: THE CURRENT LAW BASE CREDIT IS $2,000"," ")</f>
        <v xml:space="preserve"> </v>
      </c>
      <c r="B3" s="75"/>
      <c r="C3" s="75"/>
      <c r="D3" s="75"/>
      <c r="P3" s="39"/>
      <c r="Q3" s="39"/>
      <c r="R3" s="39"/>
      <c r="S3" s="39" t="s">
        <v>40</v>
      </c>
      <c r="T3" s="41" t="s">
        <v>27</v>
      </c>
      <c r="U3" s="39"/>
      <c r="V3" s="39"/>
      <c r="W3" s="39"/>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row>
    <row r="4" spans="1:121" ht="15.75" thickBot="1">
      <c r="A4" s="5"/>
      <c r="B4" s="9" t="s">
        <v>13</v>
      </c>
      <c r="C4" s="2">
        <v>2000</v>
      </c>
      <c r="D4" s="5"/>
      <c r="E4" s="9" t="s">
        <v>84</v>
      </c>
      <c r="F4" s="8"/>
      <c r="G4" s="8"/>
      <c r="H4" s="5"/>
      <c r="I4" s="5"/>
      <c r="J4" s="9" t="s">
        <v>25</v>
      </c>
      <c r="K4" s="13"/>
      <c r="L4" s="8"/>
      <c r="M4" s="8"/>
      <c r="N4" s="8"/>
      <c r="O4" s="5"/>
    </row>
    <row r="5" spans="1:121" s="5" customFormat="1" ht="6" customHeight="1" thickBot="1">
      <c r="B5" s="9"/>
      <c r="C5" s="4"/>
      <c r="E5" s="10"/>
      <c r="F5" s="8"/>
      <c r="G5" s="8"/>
      <c r="P5" s="39"/>
      <c r="Q5" s="39"/>
      <c r="R5" s="39"/>
      <c r="S5" s="39"/>
      <c r="T5" s="39"/>
      <c r="U5" s="39"/>
      <c r="V5" s="39"/>
      <c r="W5" s="39"/>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row>
    <row r="6" spans="1:121" ht="15.75" thickBot="1">
      <c r="A6" s="5"/>
      <c r="B6" s="9" t="s">
        <v>15</v>
      </c>
      <c r="C6" s="2">
        <v>0</v>
      </c>
      <c r="D6" s="5"/>
      <c r="E6" s="87" t="s">
        <v>24</v>
      </c>
      <c r="F6" s="87"/>
      <c r="G6" s="87"/>
      <c r="H6" s="3"/>
      <c r="I6" s="5"/>
      <c r="J6" s="12" t="s">
        <v>26</v>
      </c>
      <c r="K6" s="8"/>
      <c r="L6" s="8"/>
      <c r="M6" s="73" t="s">
        <v>97</v>
      </c>
      <c r="N6" s="74"/>
      <c r="O6" s="5"/>
      <c r="S6" s="39">
        <f>IF(H6="X", 1, 0)</f>
        <v>0</v>
      </c>
      <c r="T6" s="39">
        <f>IF(M6="$75k/$150k",10,IF(M6="$60k/$120k",20,IF(M6="$50k/$100k",30,IF(M6="$30k/$60k",40,IF(M6="$200k/$400k",50,IF(M6="None",60))))))</f>
        <v>10</v>
      </c>
    </row>
    <row r="7" spans="1:121" s="5" customFormat="1" ht="6" customHeight="1" thickBot="1">
      <c r="B7" s="9"/>
      <c r="C7" s="6"/>
      <c r="E7" s="8"/>
      <c r="F7" s="8"/>
      <c r="G7" s="8"/>
      <c r="J7" s="8"/>
      <c r="K7" s="8"/>
      <c r="L7" s="8"/>
      <c r="P7" s="39"/>
      <c r="Q7" s="39"/>
      <c r="R7" s="39"/>
      <c r="S7" s="39"/>
      <c r="T7" s="39"/>
      <c r="U7" s="39"/>
      <c r="V7" s="39"/>
      <c r="W7" s="39"/>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row>
    <row r="8" spans="1:121" ht="15.75" thickBot="1">
      <c r="A8" s="5"/>
      <c r="B8" s="9" t="s">
        <v>14</v>
      </c>
      <c r="C8" s="2">
        <v>0</v>
      </c>
      <c r="D8" s="5"/>
      <c r="E8" s="11" t="s">
        <v>41</v>
      </c>
      <c r="F8" s="8"/>
      <c r="G8" s="8"/>
      <c r="H8" s="3"/>
      <c r="I8" s="5"/>
      <c r="J8" s="11" t="s">
        <v>42</v>
      </c>
      <c r="K8" s="8"/>
      <c r="L8" s="8"/>
      <c r="M8" s="88">
        <v>0.05</v>
      </c>
      <c r="N8" s="74"/>
      <c r="O8" s="5"/>
      <c r="S8" s="39">
        <f>IF(H8="X", 1, 0)</f>
        <v>0</v>
      </c>
      <c r="T8" s="39">
        <f>IF(M8=5%,1,IF(M8=10%,2,IF(M8=25%,3,)))</f>
        <v>1</v>
      </c>
    </row>
    <row r="9" spans="1:121" s="5" customFormat="1" ht="7.5" customHeight="1" thickBot="1">
      <c r="B9" s="8"/>
      <c r="C9" s="7"/>
      <c r="E9" s="8"/>
      <c r="F9" s="8"/>
      <c r="G9" s="8"/>
      <c r="J9" s="8"/>
      <c r="K9" s="8"/>
      <c r="L9" s="8"/>
      <c r="P9" s="39"/>
      <c r="Q9" s="39"/>
      <c r="R9" s="39"/>
      <c r="S9" s="39"/>
      <c r="T9" s="39"/>
      <c r="U9" s="39"/>
      <c r="V9" s="39"/>
      <c r="W9" s="39"/>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row>
    <row r="10" spans="1:121" ht="15" customHeight="1" thickBot="1">
      <c r="A10" s="5"/>
      <c r="B10" s="9" t="s">
        <v>19</v>
      </c>
      <c r="C10" s="3" t="s">
        <v>22</v>
      </c>
      <c r="D10" s="5"/>
      <c r="E10" s="12" t="s">
        <v>85</v>
      </c>
      <c r="F10" s="8"/>
      <c r="G10" s="8"/>
      <c r="H10" s="69"/>
      <c r="I10" s="5"/>
      <c r="J10" s="14" t="s">
        <v>88</v>
      </c>
      <c r="K10" s="15"/>
      <c r="L10" s="15"/>
      <c r="M10" s="73" t="s">
        <v>22</v>
      </c>
      <c r="N10" s="74"/>
      <c r="O10" s="5"/>
      <c r="S10" s="39">
        <f>IF(H10="X", 1, 0)</f>
        <v>0</v>
      </c>
      <c r="T10" s="39">
        <f>SUM(T6:T8)</f>
        <v>11</v>
      </c>
    </row>
    <row r="11" spans="1:121" s="5" customFormat="1" ht="7.5" customHeight="1" thickBot="1">
      <c r="B11" s="8"/>
      <c r="C11" s="7"/>
      <c r="E11" s="8"/>
      <c r="F11" s="8"/>
      <c r="G11" s="8"/>
      <c r="J11" s="8"/>
      <c r="K11" s="8"/>
      <c r="L11" s="8"/>
      <c r="P11" s="39"/>
      <c r="Q11" s="39"/>
      <c r="R11" s="39"/>
      <c r="S11" s="39"/>
      <c r="T11" s="39"/>
      <c r="U11" s="39"/>
      <c r="V11" s="39"/>
      <c r="W11" s="39"/>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c r="DN11" s="33"/>
      <c r="DO11" s="33"/>
      <c r="DP11" s="33"/>
      <c r="DQ11" s="33"/>
    </row>
    <row r="12" spans="1:121" ht="15.75" thickBot="1">
      <c r="A12" s="5"/>
      <c r="B12" s="9" t="s">
        <v>31</v>
      </c>
      <c r="C12" s="3" t="s">
        <v>22</v>
      </c>
      <c r="D12" s="5"/>
      <c r="E12" s="11" t="s">
        <v>86</v>
      </c>
      <c r="F12" s="8"/>
      <c r="G12" s="8"/>
      <c r="H12" s="3" t="s">
        <v>23</v>
      </c>
      <c r="I12" s="5"/>
      <c r="J12" s="9" t="s">
        <v>80</v>
      </c>
      <c r="K12" s="8"/>
      <c r="L12" s="8"/>
      <c r="M12" s="73" t="s">
        <v>90</v>
      </c>
      <c r="N12" s="74"/>
      <c r="O12" s="5"/>
      <c r="S12" s="39">
        <f>IF(H12="X", 1, 0)</f>
        <v>1</v>
      </c>
    </row>
    <row r="13" spans="1:121" s="5" customFormat="1" ht="6.75" customHeight="1" thickBot="1">
      <c r="B13" s="8"/>
      <c r="E13" s="8"/>
      <c r="F13" s="8"/>
      <c r="G13" s="8"/>
      <c r="J13" s="8"/>
      <c r="K13" s="8"/>
      <c r="L13" s="8"/>
      <c r="P13" s="39"/>
      <c r="Q13" s="39"/>
      <c r="R13" s="39"/>
      <c r="S13" s="39"/>
      <c r="T13" s="39"/>
      <c r="U13" s="39"/>
      <c r="V13" s="39"/>
      <c r="W13" s="39"/>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c r="CW13" s="33"/>
      <c r="CX13" s="33"/>
      <c r="CY13" s="33"/>
      <c r="CZ13" s="33"/>
      <c r="DA13" s="33"/>
      <c r="DB13" s="33"/>
      <c r="DC13" s="33"/>
      <c r="DD13" s="33"/>
      <c r="DE13" s="33"/>
      <c r="DF13" s="33"/>
      <c r="DG13" s="33"/>
      <c r="DH13" s="33"/>
      <c r="DI13" s="33"/>
      <c r="DJ13" s="33"/>
      <c r="DK13" s="33"/>
      <c r="DL13" s="33"/>
      <c r="DM13" s="33"/>
      <c r="DN13" s="33"/>
      <c r="DO13" s="33"/>
      <c r="DP13" s="33"/>
      <c r="DQ13" s="33"/>
    </row>
    <row r="14" spans="1:121" ht="15.75" customHeight="1" thickBot="1">
      <c r="A14" s="5"/>
      <c r="B14" s="9" t="s">
        <v>20</v>
      </c>
      <c r="C14" s="29">
        <v>0.5</v>
      </c>
      <c r="D14" s="5"/>
      <c r="E14" s="11" t="s">
        <v>87</v>
      </c>
      <c r="F14" s="8"/>
      <c r="G14" s="8"/>
      <c r="H14" s="3"/>
      <c r="I14" s="5"/>
      <c r="J14" s="9" t="s">
        <v>99</v>
      </c>
      <c r="K14" s="8"/>
      <c r="L14" s="8"/>
      <c r="M14" s="73" t="s">
        <v>54</v>
      </c>
      <c r="N14" s="74"/>
      <c r="O14" s="5"/>
      <c r="S14" s="39">
        <f t="shared" ref="S14" si="0">IF(H14="X", 1, 0)</f>
        <v>0</v>
      </c>
    </row>
    <row r="15" spans="1:121" s="5" customFormat="1">
      <c r="E15" s="75" t="str">
        <f>IF(SUM(S6:S14)&gt;1,"SELECT ONLY ONE OPTION ABOVE",IF(SUM(S6:S14)=0,"SELECT ONE OPTION ABOVE"," "))</f>
        <v xml:space="preserve"> </v>
      </c>
      <c r="F15" s="75"/>
      <c r="G15" s="75"/>
      <c r="H15" s="75"/>
      <c r="P15" s="39"/>
      <c r="Q15" s="39"/>
      <c r="R15" s="39"/>
      <c r="S15" s="39"/>
      <c r="T15" s="39"/>
      <c r="U15" s="39"/>
      <c r="V15" s="39"/>
      <c r="W15" s="39"/>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row>
    <row r="16" spans="1:121" hidden="1">
      <c r="A16" s="5"/>
      <c r="O16" s="5"/>
    </row>
    <row r="17" spans="1:121" s="5" customFormat="1">
      <c r="P17" s="39"/>
      <c r="Q17" s="39"/>
      <c r="R17" s="39"/>
      <c r="S17" s="39"/>
      <c r="T17" s="39"/>
      <c r="U17" s="39"/>
      <c r="V17" s="39"/>
      <c r="W17" s="39"/>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row>
    <row r="18" spans="1:121">
      <c r="A18" s="5"/>
      <c r="B18" s="19"/>
      <c r="C18" s="20">
        <v>2022</v>
      </c>
      <c r="D18" s="20">
        <v>2023</v>
      </c>
      <c r="E18" s="20">
        <v>2024</v>
      </c>
      <c r="F18" s="20">
        <v>2025</v>
      </c>
      <c r="G18" s="20">
        <v>2026</v>
      </c>
      <c r="H18" s="20">
        <v>2027</v>
      </c>
      <c r="I18" s="20">
        <v>2028</v>
      </c>
      <c r="J18" s="20">
        <v>2029</v>
      </c>
      <c r="K18" s="20">
        <v>2030</v>
      </c>
      <c r="L18" s="20">
        <v>2031</v>
      </c>
      <c r="M18" s="20"/>
      <c r="N18" s="20" t="s">
        <v>0</v>
      </c>
      <c r="O18" s="6"/>
    </row>
    <row r="19" spans="1:121">
      <c r="A19" s="5"/>
      <c r="B19" s="21" t="s">
        <v>30</v>
      </c>
      <c r="C19" s="22">
        <f t="shared" ref="C19:L19" si="1">C59</f>
        <v>0</v>
      </c>
      <c r="D19" s="22">
        <f t="shared" si="1"/>
        <v>0</v>
      </c>
      <c r="E19" s="22">
        <f t="shared" si="1"/>
        <v>0</v>
      </c>
      <c r="F19" s="22">
        <f t="shared" si="1"/>
        <v>0</v>
      </c>
      <c r="G19" s="22">
        <f t="shared" si="1"/>
        <v>0</v>
      </c>
      <c r="H19" s="22">
        <f t="shared" si="1"/>
        <v>0</v>
      </c>
      <c r="I19" s="22">
        <f t="shared" si="1"/>
        <v>0</v>
      </c>
      <c r="J19" s="22">
        <f t="shared" si="1"/>
        <v>0</v>
      </c>
      <c r="K19" s="22">
        <f t="shared" si="1"/>
        <v>0</v>
      </c>
      <c r="L19" s="22">
        <f t="shared" si="1"/>
        <v>0</v>
      </c>
      <c r="M19" s="22"/>
      <c r="N19" s="23">
        <f>N59</f>
        <v>0</v>
      </c>
      <c r="O19" s="5"/>
    </row>
    <row r="20" spans="1:121">
      <c r="A20" s="5"/>
      <c r="B20" s="8"/>
      <c r="C20" s="8"/>
      <c r="D20" s="8"/>
      <c r="E20" s="8"/>
      <c r="F20" s="8"/>
      <c r="G20" s="8"/>
      <c r="H20" s="8"/>
      <c r="I20" s="8"/>
      <c r="J20" s="8"/>
      <c r="K20" s="8"/>
      <c r="L20" s="8"/>
      <c r="M20" s="8"/>
      <c r="N20" s="8"/>
      <c r="O20" s="5"/>
    </row>
    <row r="21" spans="1:121" ht="9.9499999999999993" customHeight="1">
      <c r="A21" s="5"/>
      <c r="B21" s="25"/>
      <c r="C21" s="25"/>
      <c r="D21" s="25"/>
      <c r="E21" s="8"/>
      <c r="F21" s="63"/>
      <c r="G21" s="8"/>
      <c r="H21" s="8"/>
      <c r="I21" s="8"/>
      <c r="J21" s="8"/>
      <c r="K21" s="8"/>
      <c r="L21" s="8"/>
      <c r="M21" s="8"/>
      <c r="N21" s="8"/>
      <c r="O21" s="5"/>
    </row>
    <row r="22" spans="1:121" ht="15.75">
      <c r="A22" s="5"/>
      <c r="B22" s="27" t="s">
        <v>43</v>
      </c>
      <c r="C22" s="28">
        <f>IF(SUM(S6:S14)&gt;1,"SEE NOTE",IF(SUM(S6:S14)=0,"SEE NOTE",SUM(P54:P55)))</f>
        <v>0</v>
      </c>
      <c r="D22" s="25"/>
      <c r="E22" s="8"/>
      <c r="F22" s="63"/>
      <c r="G22" s="79" t="str">
        <f>HYPERLINK(X22, "Click Here to Tweet Your Results")</f>
        <v>Click Here to Tweet Your Results</v>
      </c>
      <c r="H22" s="80"/>
      <c r="I22" s="80"/>
      <c r="J22" s="80"/>
      <c r="K22" s="64"/>
      <c r="L22" s="64"/>
      <c r="M22" s="8"/>
      <c r="N22" s="8"/>
      <c r="O22" s="5"/>
      <c r="X22" s="33" t="str">
        <f>X24&amp;X25&amp;X27&amp;X28&amp;X29</f>
        <v>https://twitter.com/intent/tweet?text=I%20just%20designed%20my%20own%20$2000%20Child%20Tax%20Credit%20for%20$0%20billion%20and%20you%20can%20too%3A%20https%3A%2F%2Fwww.crfb.org%2Fblogs%2Fbuild-your-own-child-tax-credit%20%23BuildYourOwnCTC</v>
      </c>
    </row>
    <row r="23" spans="1:121" ht="9.9499999999999993" customHeight="1">
      <c r="A23" s="5"/>
      <c r="B23" s="20"/>
      <c r="C23" s="26"/>
      <c r="D23" s="25"/>
      <c r="E23" s="8"/>
      <c r="F23" s="64"/>
      <c r="G23" s="64"/>
      <c r="H23" s="64"/>
      <c r="I23" s="64"/>
      <c r="J23" s="64"/>
      <c r="K23" s="64"/>
      <c r="L23" s="64"/>
      <c r="M23" s="8"/>
      <c r="N23" s="8"/>
      <c r="O23" s="5"/>
    </row>
    <row r="24" spans="1:121">
      <c r="A24" s="5"/>
      <c r="B24" s="8"/>
      <c r="C24" s="8"/>
      <c r="D24" s="8"/>
      <c r="E24" s="8"/>
      <c r="F24" s="64"/>
      <c r="G24" s="64"/>
      <c r="H24" s="64"/>
      <c r="I24" s="64"/>
      <c r="J24" s="64"/>
      <c r="K24" s="64"/>
      <c r="L24" s="64"/>
      <c r="M24" s="8"/>
      <c r="N24" s="8"/>
      <c r="O24" s="5"/>
      <c r="X24" s="65" t="s">
        <v>94</v>
      </c>
    </row>
    <row r="25" spans="1:121">
      <c r="A25" s="5"/>
      <c r="B25" s="81" t="s">
        <v>100</v>
      </c>
      <c r="C25" s="82"/>
      <c r="D25" s="82"/>
      <c r="E25" s="82"/>
      <c r="F25" s="82"/>
      <c r="G25" s="82"/>
      <c r="H25" s="82"/>
      <c r="I25" s="82"/>
      <c r="J25" s="82"/>
      <c r="K25" s="82"/>
      <c r="L25" s="82"/>
      <c r="M25" s="82"/>
      <c r="N25" s="82"/>
      <c r="O25" s="5"/>
      <c r="X25" s="66">
        <f>C4</f>
        <v>2000</v>
      </c>
      <c r="Y25" s="68"/>
    </row>
    <row r="26" spans="1:121">
      <c r="A26" s="5"/>
      <c r="B26" s="83" t="s">
        <v>101</v>
      </c>
      <c r="C26" s="84"/>
      <c r="D26" s="84"/>
      <c r="E26" s="84"/>
      <c r="F26" s="84"/>
      <c r="G26" s="84"/>
      <c r="H26" s="84"/>
      <c r="I26" s="84"/>
      <c r="J26" s="84"/>
      <c r="K26" s="84"/>
      <c r="L26" s="84"/>
      <c r="M26" s="84"/>
      <c r="N26" s="84"/>
      <c r="O26" s="5"/>
      <c r="X26" s="66"/>
      <c r="Y26" s="68"/>
    </row>
    <row r="27" spans="1:121">
      <c r="A27" s="5"/>
      <c r="B27" s="8"/>
      <c r="C27" s="8"/>
      <c r="D27" s="8"/>
      <c r="E27" s="8"/>
      <c r="F27" s="64"/>
      <c r="G27" s="64"/>
      <c r="H27" s="64"/>
      <c r="I27" s="64"/>
      <c r="J27" s="64"/>
      <c r="K27" s="64"/>
      <c r="L27" s="64"/>
      <c r="M27" s="8"/>
      <c r="N27" s="8"/>
      <c r="O27" s="5"/>
      <c r="X27" s="33" t="s">
        <v>96</v>
      </c>
    </row>
    <row r="28" spans="1:121" ht="63" customHeight="1">
      <c r="A28" s="5"/>
      <c r="B28" s="76" t="s">
        <v>77</v>
      </c>
      <c r="C28" s="77"/>
      <c r="D28" s="77"/>
      <c r="E28" s="77"/>
      <c r="F28" s="77"/>
      <c r="G28" s="77"/>
      <c r="H28" s="77"/>
      <c r="I28" s="77"/>
      <c r="J28" s="77"/>
      <c r="K28" s="77"/>
      <c r="L28" s="77"/>
      <c r="M28" s="77"/>
      <c r="N28" s="77"/>
      <c r="O28" s="5"/>
      <c r="X28" s="67">
        <f>ROUND(C22,0)</f>
        <v>0</v>
      </c>
    </row>
    <row r="29" spans="1:121" ht="33" customHeight="1">
      <c r="A29" s="5"/>
      <c r="B29" s="76" t="s">
        <v>93</v>
      </c>
      <c r="C29" s="78"/>
      <c r="D29" s="78"/>
      <c r="E29" s="78"/>
      <c r="F29" s="78"/>
      <c r="G29" s="78"/>
      <c r="H29" s="78"/>
      <c r="I29" s="78"/>
      <c r="J29" s="78"/>
      <c r="K29" s="78"/>
      <c r="L29" s="78"/>
      <c r="M29" s="78"/>
      <c r="N29" s="78"/>
      <c r="O29" s="5"/>
      <c r="X29" s="33" t="s">
        <v>95</v>
      </c>
    </row>
    <row r="30" spans="1:121" ht="61.5" customHeight="1">
      <c r="A30" s="5"/>
      <c r="B30" s="76" t="s">
        <v>83</v>
      </c>
      <c r="C30" s="78"/>
      <c r="D30" s="78"/>
      <c r="E30" s="78"/>
      <c r="F30" s="78"/>
      <c r="G30" s="78"/>
      <c r="H30" s="78"/>
      <c r="I30" s="78"/>
      <c r="J30" s="78"/>
      <c r="K30" s="78"/>
      <c r="L30" s="78"/>
      <c r="M30" s="78"/>
      <c r="N30" s="78"/>
      <c r="O30" s="5"/>
    </row>
    <row r="31" spans="1:121" ht="90.75" customHeight="1">
      <c r="A31" s="5"/>
      <c r="B31" s="76" t="s">
        <v>103</v>
      </c>
      <c r="C31" s="78"/>
      <c r="D31" s="78"/>
      <c r="E31" s="78"/>
      <c r="F31" s="78"/>
      <c r="G31" s="78"/>
      <c r="H31" s="78"/>
      <c r="I31" s="78"/>
      <c r="J31" s="78"/>
      <c r="K31" s="78"/>
      <c r="L31" s="78"/>
      <c r="M31" s="78"/>
      <c r="N31" s="78"/>
      <c r="O31" s="5"/>
    </row>
    <row r="32" spans="1:121" ht="38.25" customHeight="1">
      <c r="A32" s="5"/>
      <c r="B32" s="70" t="s">
        <v>102</v>
      </c>
      <c r="C32" s="70"/>
      <c r="D32" s="70"/>
      <c r="E32" s="70"/>
      <c r="F32" s="70"/>
      <c r="G32" s="70"/>
      <c r="H32" s="70"/>
      <c r="I32" s="70"/>
      <c r="J32" s="70"/>
      <c r="K32" s="70"/>
      <c r="L32" s="70"/>
      <c r="M32" s="70"/>
      <c r="N32" s="70"/>
      <c r="O32" s="5"/>
    </row>
    <row r="33" spans="1:121" ht="21.75" customHeight="1">
      <c r="A33" s="5"/>
      <c r="B33" s="71" t="s">
        <v>45</v>
      </c>
      <c r="C33" s="72"/>
      <c r="D33" s="72"/>
      <c r="E33" s="72"/>
      <c r="F33" s="72"/>
      <c r="G33" s="72"/>
      <c r="H33" s="72"/>
      <c r="I33" s="72"/>
      <c r="J33" s="72"/>
      <c r="K33" s="72"/>
      <c r="L33" s="72"/>
      <c r="M33" s="72"/>
      <c r="N33" s="72"/>
      <c r="O33" s="5"/>
    </row>
    <row r="34" spans="1:121" ht="21.75" customHeight="1">
      <c r="A34" s="5"/>
      <c r="B34" s="30" t="s">
        <v>44</v>
      </c>
      <c r="C34" s="18"/>
      <c r="D34" s="18"/>
      <c r="E34" s="18"/>
      <c r="F34" s="18"/>
      <c r="G34" s="18"/>
      <c r="H34" s="18"/>
      <c r="I34" s="18"/>
      <c r="J34" s="18"/>
      <c r="K34" s="18"/>
      <c r="L34" s="18"/>
      <c r="M34" s="18"/>
      <c r="N34" s="18"/>
      <c r="O34" s="5"/>
    </row>
    <row r="35" spans="1:121" ht="16.5" customHeight="1">
      <c r="A35" s="5"/>
      <c r="B35" s="30"/>
      <c r="C35" s="18"/>
      <c r="D35" s="18"/>
      <c r="E35" s="18"/>
      <c r="F35" s="18"/>
      <c r="G35" s="18"/>
      <c r="H35" s="18"/>
      <c r="I35" s="18"/>
      <c r="J35" s="18"/>
      <c r="K35" s="18"/>
      <c r="L35" s="18"/>
      <c r="M35" s="18"/>
      <c r="N35" s="18"/>
      <c r="O35" s="5"/>
    </row>
    <row r="36" spans="1:121" s="8" customFormat="1">
      <c r="B36" s="16"/>
      <c r="C36" s="16"/>
      <c r="D36" s="16"/>
      <c r="E36" s="16"/>
      <c r="F36" s="16"/>
      <c r="G36" s="16"/>
      <c r="H36" s="16"/>
      <c r="I36" s="16"/>
      <c r="J36" s="16"/>
      <c r="K36" s="16"/>
      <c r="L36" s="16"/>
      <c r="M36" s="16"/>
      <c r="N36" s="16"/>
      <c r="P36" s="39"/>
      <c r="Q36" s="39"/>
      <c r="R36" s="39"/>
      <c r="S36" s="39"/>
      <c r="T36" s="39">
        <v>51</v>
      </c>
      <c r="U36" s="39">
        <v>-0.13800000000000001</v>
      </c>
      <c r="V36" s="39">
        <f t="shared" ref="V36:V41" si="2">IF($T$10=T36,U36,0)</f>
        <v>0</v>
      </c>
      <c r="W36" s="39"/>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row>
    <row r="37" spans="1:121" s="8" customFormat="1">
      <c r="B37" s="21" t="s">
        <v>36</v>
      </c>
      <c r="C37" s="24">
        <f>C63+C54</f>
        <v>115.64100000000001</v>
      </c>
      <c r="D37" s="24">
        <f t="shared" ref="D37:L37" si="3">D63+D54</f>
        <v>117.496</v>
      </c>
      <c r="E37" s="24">
        <f t="shared" si="3"/>
        <v>117.902</v>
      </c>
      <c r="F37" s="24">
        <f t="shared" si="3"/>
        <v>119.08199999999999</v>
      </c>
      <c r="G37" s="24">
        <f t="shared" si="3"/>
        <v>53</v>
      </c>
      <c r="H37" s="24">
        <f t="shared" si="3"/>
        <v>53</v>
      </c>
      <c r="I37" s="24">
        <f t="shared" si="3"/>
        <v>53</v>
      </c>
      <c r="J37" s="24">
        <f t="shared" si="3"/>
        <v>53</v>
      </c>
      <c r="K37" s="24">
        <f t="shared" si="3"/>
        <v>53</v>
      </c>
      <c r="L37" s="24">
        <f t="shared" si="3"/>
        <v>53</v>
      </c>
      <c r="P37" s="39"/>
      <c r="Q37" s="39"/>
      <c r="R37" s="39"/>
      <c r="S37" s="39"/>
      <c r="T37" s="39">
        <v>52</v>
      </c>
      <c r="U37" s="39">
        <v>-0.13600000000000001</v>
      </c>
      <c r="V37" s="39">
        <f t="shared" si="2"/>
        <v>0</v>
      </c>
      <c r="W37" s="39"/>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row>
    <row r="38" spans="1:121" s="8" customFormat="1" hidden="1">
      <c r="B38" s="21"/>
      <c r="C38" s="24"/>
      <c r="D38" s="24"/>
      <c r="E38" s="24"/>
      <c r="F38" s="24"/>
      <c r="G38" s="24"/>
      <c r="H38" s="24"/>
      <c r="I38" s="24"/>
      <c r="J38" s="24"/>
      <c r="K38" s="24"/>
      <c r="L38" s="24"/>
      <c r="P38" s="39"/>
      <c r="Q38" s="39"/>
      <c r="R38" s="39"/>
      <c r="S38" s="39"/>
      <c r="T38" s="39">
        <v>53</v>
      </c>
      <c r="U38" s="39">
        <v>-0.13500000000000001</v>
      </c>
      <c r="V38" s="39">
        <f t="shared" si="2"/>
        <v>0</v>
      </c>
      <c r="W38" s="39"/>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row>
    <row r="39" spans="1:121" s="8" customFormat="1">
      <c r="B39" s="17"/>
      <c r="C39" s="17"/>
      <c r="D39" s="17"/>
      <c r="E39" s="17"/>
      <c r="F39" s="17"/>
      <c r="G39" s="17"/>
      <c r="H39" s="17"/>
      <c r="I39" s="17"/>
      <c r="J39" s="17"/>
      <c r="K39" s="17"/>
      <c r="L39" s="17"/>
      <c r="M39" s="17"/>
      <c r="N39" s="17"/>
      <c r="P39" s="39"/>
      <c r="Q39" s="39"/>
      <c r="R39" s="39"/>
      <c r="S39" s="39"/>
      <c r="T39" s="39">
        <v>61</v>
      </c>
      <c r="U39" s="39">
        <v>-0.16300000000000001</v>
      </c>
      <c r="V39" s="39">
        <f t="shared" si="2"/>
        <v>0</v>
      </c>
      <c r="W39" s="39"/>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row>
    <row r="40" spans="1:121" s="31" customFormat="1" hidden="1">
      <c r="A40" s="39"/>
      <c r="B40" s="39"/>
      <c r="C40" s="40">
        <v>2022</v>
      </c>
      <c r="D40" s="40">
        <v>2023</v>
      </c>
      <c r="E40" s="40">
        <v>2024</v>
      </c>
      <c r="F40" s="40">
        <v>2025</v>
      </c>
      <c r="G40" s="40">
        <v>2026</v>
      </c>
      <c r="H40" s="40">
        <v>2027</v>
      </c>
      <c r="I40" s="40">
        <v>2028</v>
      </c>
      <c r="J40" s="40">
        <v>2029</v>
      </c>
      <c r="K40" s="40">
        <v>2030</v>
      </c>
      <c r="L40" s="40">
        <v>2031</v>
      </c>
      <c r="M40" s="40"/>
      <c r="N40" s="40" t="s">
        <v>0</v>
      </c>
      <c r="O40" s="35"/>
      <c r="P40" s="39"/>
      <c r="Q40" s="39"/>
      <c r="R40" s="39"/>
      <c r="S40" s="39"/>
      <c r="T40" s="39">
        <v>62</v>
      </c>
      <c r="U40" s="39">
        <v>-0.16300000000000001</v>
      </c>
      <c r="V40" s="39">
        <f t="shared" si="2"/>
        <v>0</v>
      </c>
      <c r="W40" s="39"/>
    </row>
    <row r="41" spans="1:121" s="31" customFormat="1" hidden="1">
      <c r="A41" s="39"/>
      <c r="B41" s="39"/>
      <c r="C41" s="39"/>
      <c r="D41" s="39"/>
      <c r="E41" s="39"/>
      <c r="F41" s="39"/>
      <c r="G41" s="39"/>
      <c r="H41" s="39"/>
      <c r="I41" s="39"/>
      <c r="J41" s="39"/>
      <c r="K41" s="39"/>
      <c r="L41" s="39"/>
      <c r="M41" s="39"/>
      <c r="N41" s="41"/>
      <c r="O41" s="8"/>
      <c r="P41" s="39"/>
      <c r="Q41" s="39"/>
      <c r="R41" s="39"/>
      <c r="S41" s="39"/>
      <c r="T41" s="39">
        <v>63</v>
      </c>
      <c r="U41" s="39">
        <v>-0.16300000000000001</v>
      </c>
      <c r="V41" s="39">
        <f t="shared" si="2"/>
        <v>0</v>
      </c>
      <c r="W41" s="39"/>
    </row>
    <row r="42" spans="1:121" s="31" customFormat="1" hidden="1">
      <c r="A42" s="39"/>
      <c r="B42" s="42" t="s">
        <v>34</v>
      </c>
      <c r="C42" s="43">
        <f>IF($C$10="Yes", (7.5), 0)</f>
        <v>0</v>
      </c>
      <c r="D42" s="43">
        <f t="shared" ref="D42:E42" si="4">IF($C$10="Yes", (7.5), 0)</f>
        <v>0</v>
      </c>
      <c r="E42" s="43">
        <f t="shared" si="4"/>
        <v>0</v>
      </c>
      <c r="F42" s="43">
        <f>IF($C$10="Yes", (7.5), 0)</f>
        <v>0</v>
      </c>
      <c r="G42" s="43" t="b">
        <f>IF($C$10="Yes",IF($H$8="X",3,(7.5)))</f>
        <v>0</v>
      </c>
      <c r="H42" s="43" t="b">
        <f>IF($C$10="Yes",IF($H$8="X",3,(7.5)))</f>
        <v>0</v>
      </c>
      <c r="I42" s="43" t="b">
        <f t="shared" ref="I42:L42" si="5">IF($C$10="Yes",IF($H$8="X",3,(7.5)))</f>
        <v>0</v>
      </c>
      <c r="J42" s="43" t="b">
        <f t="shared" si="5"/>
        <v>0</v>
      </c>
      <c r="K42" s="43" t="b">
        <f t="shared" si="5"/>
        <v>0</v>
      </c>
      <c r="L42" s="43" t="b">
        <f t="shared" si="5"/>
        <v>0</v>
      </c>
      <c r="M42" s="39"/>
      <c r="N42" s="39">
        <f t="shared" ref="N42:N49" si="6">SUM(C42:L42)</f>
        <v>0</v>
      </c>
      <c r="O42" s="8"/>
      <c r="P42" s="39"/>
      <c r="Q42" s="39"/>
      <c r="R42" s="39"/>
      <c r="S42" s="39"/>
      <c r="T42" s="39">
        <v>11</v>
      </c>
      <c r="U42" s="39">
        <v>0</v>
      </c>
      <c r="V42" s="39">
        <f>IF($T$10=T42,U42,0)</f>
        <v>0</v>
      </c>
      <c r="W42" s="39"/>
    </row>
    <row r="43" spans="1:121" s="31" customFormat="1" hidden="1">
      <c r="A43" s="39"/>
      <c r="B43" s="42" t="s">
        <v>35</v>
      </c>
      <c r="C43" s="43">
        <f t="shared" ref="C43:L43" si="7">IF($C$10="Yes", (($C$4-2000)*C65/100), 0)</f>
        <v>0</v>
      </c>
      <c r="D43" s="43">
        <f t="shared" si="7"/>
        <v>0</v>
      </c>
      <c r="E43" s="43">
        <f t="shared" si="7"/>
        <v>0</v>
      </c>
      <c r="F43" s="43">
        <f t="shared" si="7"/>
        <v>0</v>
      </c>
      <c r="G43" s="43">
        <f t="shared" si="7"/>
        <v>0</v>
      </c>
      <c r="H43" s="43">
        <f t="shared" si="7"/>
        <v>0</v>
      </c>
      <c r="I43" s="43">
        <f t="shared" si="7"/>
        <v>0</v>
      </c>
      <c r="J43" s="43">
        <f t="shared" si="7"/>
        <v>0</v>
      </c>
      <c r="K43" s="43">
        <f t="shared" si="7"/>
        <v>0</v>
      </c>
      <c r="L43" s="43">
        <f t="shared" si="7"/>
        <v>0</v>
      </c>
      <c r="M43" s="39"/>
      <c r="N43" s="39">
        <f t="shared" si="6"/>
        <v>0</v>
      </c>
      <c r="O43" s="8"/>
      <c r="P43" s="39"/>
      <c r="Q43" s="39"/>
      <c r="R43" s="39"/>
      <c r="S43" s="39"/>
      <c r="T43" s="39"/>
      <c r="U43" s="39"/>
      <c r="V43" s="39"/>
      <c r="W43" s="39"/>
    </row>
    <row r="44" spans="1:121" s="31" customFormat="1" hidden="1">
      <c r="A44" s="39"/>
      <c r="B44" s="42" t="s">
        <v>17</v>
      </c>
      <c r="C44" s="44">
        <f t="shared" ref="C44:L44" si="8">C65*(($C$4-2000)/100)*17</f>
        <v>0</v>
      </c>
      <c r="D44" s="44">
        <f t="shared" si="8"/>
        <v>0</v>
      </c>
      <c r="E44" s="44">
        <f t="shared" si="8"/>
        <v>0</v>
      </c>
      <c r="F44" s="44">
        <f t="shared" si="8"/>
        <v>0</v>
      </c>
      <c r="G44" s="44">
        <f t="shared" si="8"/>
        <v>0</v>
      </c>
      <c r="H44" s="44">
        <f t="shared" si="8"/>
        <v>0</v>
      </c>
      <c r="I44" s="44">
        <f t="shared" si="8"/>
        <v>0</v>
      </c>
      <c r="J44" s="44">
        <f t="shared" si="8"/>
        <v>0</v>
      </c>
      <c r="K44" s="44">
        <f t="shared" si="8"/>
        <v>0</v>
      </c>
      <c r="L44" s="44">
        <f t="shared" si="8"/>
        <v>0</v>
      </c>
      <c r="M44" s="39"/>
      <c r="N44" s="39">
        <f t="shared" si="6"/>
        <v>0</v>
      </c>
      <c r="O44" s="8"/>
      <c r="P44" s="39"/>
      <c r="Q44" s="39"/>
      <c r="R44" s="39"/>
      <c r="S44" s="39"/>
      <c r="T44" s="39">
        <v>12</v>
      </c>
      <c r="U44" s="39">
        <v>2.1404162147782957E-2</v>
      </c>
      <c r="V44" s="39">
        <f t="shared" ref="V44:V55" si="9">IF($T$10=T44,U44,0)</f>
        <v>0</v>
      </c>
      <c r="W44" s="39"/>
    </row>
    <row r="45" spans="1:121" s="31" customFormat="1" hidden="1">
      <c r="A45" s="39"/>
      <c r="B45" s="39" t="s">
        <v>16</v>
      </c>
      <c r="C45" s="45">
        <f t="shared" ref="C45:L45" si="10">C65*($C$6/100)*3</f>
        <v>0</v>
      </c>
      <c r="D45" s="45">
        <f t="shared" si="10"/>
        <v>0</v>
      </c>
      <c r="E45" s="45">
        <f t="shared" si="10"/>
        <v>0</v>
      </c>
      <c r="F45" s="45">
        <f t="shared" si="10"/>
        <v>0</v>
      </c>
      <c r="G45" s="45">
        <f t="shared" si="10"/>
        <v>0</v>
      </c>
      <c r="H45" s="45">
        <f t="shared" si="10"/>
        <v>0</v>
      </c>
      <c r="I45" s="45">
        <f t="shared" si="10"/>
        <v>0</v>
      </c>
      <c r="J45" s="45">
        <f t="shared" si="10"/>
        <v>0</v>
      </c>
      <c r="K45" s="45">
        <f t="shared" si="10"/>
        <v>0</v>
      </c>
      <c r="L45" s="45">
        <f t="shared" si="10"/>
        <v>0</v>
      </c>
      <c r="M45" s="39"/>
      <c r="N45" s="39">
        <f t="shared" si="6"/>
        <v>0</v>
      </c>
      <c r="O45" s="8"/>
      <c r="P45" s="39"/>
      <c r="Q45" s="39"/>
      <c r="R45" s="39"/>
      <c r="S45" s="39"/>
      <c r="T45" s="39">
        <v>13</v>
      </c>
      <c r="U45" s="39">
        <v>3.7569829544291999E-2</v>
      </c>
      <c r="V45" s="39">
        <f t="shared" si="9"/>
        <v>0</v>
      </c>
      <c r="W45" s="39"/>
    </row>
    <row r="46" spans="1:121" s="31" customFormat="1" hidden="1">
      <c r="A46" s="39"/>
      <c r="B46" s="39" t="s">
        <v>18</v>
      </c>
      <c r="C46" s="45">
        <f t="shared" ref="C46:L46" si="11">C65*($C$8/100)*3</f>
        <v>0</v>
      </c>
      <c r="D46" s="45">
        <f t="shared" si="11"/>
        <v>0</v>
      </c>
      <c r="E46" s="45">
        <f t="shared" si="11"/>
        <v>0</v>
      </c>
      <c r="F46" s="45">
        <f t="shared" si="11"/>
        <v>0</v>
      </c>
      <c r="G46" s="45">
        <f t="shared" si="11"/>
        <v>0</v>
      </c>
      <c r="H46" s="45">
        <f t="shared" si="11"/>
        <v>0</v>
      </c>
      <c r="I46" s="45">
        <f t="shared" si="11"/>
        <v>0</v>
      </c>
      <c r="J46" s="45">
        <f t="shared" si="11"/>
        <v>0</v>
      </c>
      <c r="K46" s="45">
        <f t="shared" si="11"/>
        <v>0</v>
      </c>
      <c r="L46" s="45">
        <f t="shared" si="11"/>
        <v>0</v>
      </c>
      <c r="M46" s="39"/>
      <c r="N46" s="39">
        <f t="shared" si="6"/>
        <v>0</v>
      </c>
      <c r="O46" s="8"/>
      <c r="P46" s="39"/>
      <c r="Q46" s="39"/>
      <c r="R46" s="39"/>
      <c r="S46" s="39"/>
      <c r="T46" s="39">
        <v>21</v>
      </c>
      <c r="U46" s="39">
        <v>5.9199083263418495E-2</v>
      </c>
      <c r="V46" s="39">
        <f t="shared" si="9"/>
        <v>0</v>
      </c>
      <c r="W46" s="39"/>
    </row>
    <row r="47" spans="1:121" s="31" customFormat="1" hidden="1">
      <c r="A47" s="39"/>
      <c r="B47" s="39" t="s">
        <v>6</v>
      </c>
      <c r="C47" s="39">
        <f t="shared" ref="C47:L47" si="12">IF($M$14="Full",C66*C$37,0)</f>
        <v>0</v>
      </c>
      <c r="D47" s="39">
        <f t="shared" si="12"/>
        <v>0</v>
      </c>
      <c r="E47" s="39">
        <f t="shared" si="12"/>
        <v>0</v>
      </c>
      <c r="F47" s="39">
        <f t="shared" si="12"/>
        <v>0</v>
      </c>
      <c r="G47" s="39">
        <f t="shared" si="12"/>
        <v>0</v>
      </c>
      <c r="H47" s="39">
        <f t="shared" si="12"/>
        <v>0</v>
      </c>
      <c r="I47" s="39">
        <f t="shared" si="12"/>
        <v>0</v>
      </c>
      <c r="J47" s="39">
        <f t="shared" si="12"/>
        <v>0</v>
      </c>
      <c r="K47" s="39">
        <f t="shared" si="12"/>
        <v>0</v>
      </c>
      <c r="L47" s="39">
        <f t="shared" si="12"/>
        <v>0</v>
      </c>
      <c r="M47" s="39"/>
      <c r="N47" s="39">
        <f t="shared" si="6"/>
        <v>0</v>
      </c>
      <c r="O47" s="8"/>
      <c r="P47" s="39"/>
      <c r="Q47" s="39"/>
      <c r="R47" s="39"/>
      <c r="S47" s="39"/>
      <c r="T47" s="39">
        <v>22</v>
      </c>
      <c r="U47" s="39">
        <v>9.1110929218932379E-2</v>
      </c>
      <c r="V47" s="39">
        <f t="shared" si="9"/>
        <v>0</v>
      </c>
      <c r="W47" s="39"/>
    </row>
    <row r="48" spans="1:121" s="31" customFormat="1" hidden="1">
      <c r="A48" s="39"/>
      <c r="B48" s="39" t="s">
        <v>98</v>
      </c>
      <c r="C48" s="39">
        <f>IF($M$14="Expanded",0.035*C$37,0)</f>
        <v>0</v>
      </c>
      <c r="D48" s="39">
        <f>IF($M$14="Expanded",0.035*D$37,0)</f>
        <v>0</v>
      </c>
      <c r="E48" s="39">
        <f>IF($M$14="Expanded",0.035*E$37,0)</f>
        <v>0</v>
      </c>
      <c r="F48" s="39">
        <f>IF($M$14="Expanded",0.0345*F$37,0)</f>
        <v>0</v>
      </c>
      <c r="G48" s="39">
        <f t="shared" ref="G48:L48" si="13">IF($M$14="Expanded",0.034*G$37,0)</f>
        <v>0</v>
      </c>
      <c r="H48" s="39">
        <f t="shared" si="13"/>
        <v>0</v>
      </c>
      <c r="I48" s="39">
        <f t="shared" si="13"/>
        <v>0</v>
      </c>
      <c r="J48" s="39">
        <f t="shared" si="13"/>
        <v>0</v>
      </c>
      <c r="K48" s="39">
        <f t="shared" si="13"/>
        <v>0</v>
      </c>
      <c r="L48" s="39">
        <f t="shared" si="13"/>
        <v>0</v>
      </c>
      <c r="M48" s="39"/>
      <c r="N48" s="39">
        <f t="shared" si="6"/>
        <v>0</v>
      </c>
      <c r="O48" s="8"/>
      <c r="P48" s="39"/>
      <c r="Q48" s="39"/>
      <c r="R48" s="39"/>
      <c r="S48" s="39"/>
      <c r="T48" s="39"/>
      <c r="U48" s="39"/>
      <c r="V48" s="39"/>
      <c r="W48" s="39"/>
    </row>
    <row r="49" spans="1:23" s="31" customFormat="1" hidden="1">
      <c r="A49" s="39"/>
      <c r="B49" s="39" t="s">
        <v>81</v>
      </c>
      <c r="C49" s="39">
        <f t="shared" ref="C49:L49" si="14">IF($M$12="Repeal",0.03*C37,IF($M$12="Expand",-0.02*C37,0))</f>
        <v>0</v>
      </c>
      <c r="D49" s="39">
        <f t="shared" si="14"/>
        <v>0</v>
      </c>
      <c r="E49" s="39">
        <f t="shared" si="14"/>
        <v>0</v>
      </c>
      <c r="F49" s="39">
        <f t="shared" si="14"/>
        <v>0</v>
      </c>
      <c r="G49" s="39">
        <f t="shared" si="14"/>
        <v>0</v>
      </c>
      <c r="H49" s="39">
        <f t="shared" si="14"/>
        <v>0</v>
      </c>
      <c r="I49" s="39">
        <f t="shared" si="14"/>
        <v>0</v>
      </c>
      <c r="J49" s="39">
        <f t="shared" si="14"/>
        <v>0</v>
      </c>
      <c r="K49" s="39">
        <f t="shared" si="14"/>
        <v>0</v>
      </c>
      <c r="L49" s="39">
        <f t="shared" si="14"/>
        <v>0</v>
      </c>
      <c r="M49" s="39"/>
      <c r="N49" s="39">
        <f t="shared" si="6"/>
        <v>0</v>
      </c>
      <c r="O49" s="8"/>
      <c r="P49" s="39"/>
      <c r="Q49" s="39"/>
      <c r="R49" s="39"/>
      <c r="S49" s="39"/>
      <c r="T49" s="39">
        <v>23</v>
      </c>
      <c r="U49" s="39">
        <v>0.11559475332010061</v>
      </c>
      <c r="V49" s="39">
        <f t="shared" si="9"/>
        <v>0</v>
      </c>
      <c r="W49" s="39"/>
    </row>
    <row r="50" spans="1:23" s="31" customFormat="1" hidden="1">
      <c r="A50" s="39"/>
      <c r="B50" s="39" t="s">
        <v>7</v>
      </c>
      <c r="C50" s="39">
        <f t="shared" ref="C50:L50" si="15">IF($M$10="Yes",C69*C37,0)</f>
        <v>0</v>
      </c>
      <c r="D50" s="39">
        <f t="shared" si="15"/>
        <v>0</v>
      </c>
      <c r="E50" s="39">
        <f t="shared" si="15"/>
        <v>0</v>
      </c>
      <c r="F50" s="39">
        <f t="shared" si="15"/>
        <v>0</v>
      </c>
      <c r="G50" s="39">
        <f t="shared" si="15"/>
        <v>0</v>
      </c>
      <c r="H50" s="39">
        <f t="shared" si="15"/>
        <v>0</v>
      </c>
      <c r="I50" s="39">
        <f t="shared" si="15"/>
        <v>0</v>
      </c>
      <c r="J50" s="39">
        <f t="shared" si="15"/>
        <v>0</v>
      </c>
      <c r="K50" s="39">
        <f t="shared" si="15"/>
        <v>0</v>
      </c>
      <c r="L50" s="39">
        <f t="shared" si="15"/>
        <v>0</v>
      </c>
      <c r="M50" s="39"/>
      <c r="N50" s="39">
        <f t="shared" ref="N50:N53" si="16">SUM(C50:L50)</f>
        <v>0</v>
      </c>
      <c r="O50" s="8"/>
      <c r="P50" s="39"/>
      <c r="Q50" s="39"/>
      <c r="R50" s="39"/>
      <c r="S50" s="39"/>
      <c r="T50" s="39">
        <v>31</v>
      </c>
      <c r="U50" s="39">
        <v>0.11284249728866969</v>
      </c>
      <c r="V50" s="39">
        <f t="shared" si="9"/>
        <v>0</v>
      </c>
      <c r="W50" s="39"/>
    </row>
    <row r="51" spans="1:23" s="31" customFormat="1" hidden="1">
      <c r="A51" s="39"/>
      <c r="B51" s="39" t="s">
        <v>10</v>
      </c>
      <c r="C51" s="39">
        <f>C70</f>
        <v>0</v>
      </c>
      <c r="D51" s="39">
        <f>D70</f>
        <v>0</v>
      </c>
      <c r="E51" s="39">
        <f>E70</f>
        <v>0</v>
      </c>
      <c r="F51" s="39">
        <f>F70</f>
        <v>0</v>
      </c>
      <c r="G51" s="39">
        <f t="shared" ref="G51:L51" si="17">IF($H$8="X",0,G70)</f>
        <v>66</v>
      </c>
      <c r="H51" s="39">
        <f t="shared" si="17"/>
        <v>67</v>
      </c>
      <c r="I51" s="39">
        <f t="shared" si="17"/>
        <v>68</v>
      </c>
      <c r="J51" s="39">
        <f t="shared" si="17"/>
        <v>69</v>
      </c>
      <c r="K51" s="39">
        <f t="shared" si="17"/>
        <v>70</v>
      </c>
      <c r="L51" s="39">
        <f t="shared" si="17"/>
        <v>71</v>
      </c>
      <c r="M51" s="39"/>
      <c r="N51" s="39">
        <f t="shared" si="16"/>
        <v>411</v>
      </c>
      <c r="O51" s="8"/>
      <c r="P51" s="39"/>
      <c r="Q51" s="39"/>
      <c r="R51" s="39"/>
      <c r="S51" s="39"/>
      <c r="T51" s="39">
        <v>32</v>
      </c>
      <c r="U51" s="39">
        <v>0.15416726350037846</v>
      </c>
      <c r="V51" s="39">
        <f t="shared" si="9"/>
        <v>0</v>
      </c>
      <c r="W51" s="39"/>
    </row>
    <row r="52" spans="1:23" s="31" customFormat="1" hidden="1">
      <c r="A52" s="39"/>
      <c r="B52" s="39" t="s">
        <v>21</v>
      </c>
      <c r="C52" s="39"/>
      <c r="D52" s="39"/>
      <c r="E52" s="39"/>
      <c r="F52" s="39"/>
      <c r="G52" s="39">
        <f t="shared" ref="G52:L52" si="18">IF($H$12="X",-SUM(G49:G51,G42:G46,G53),0)</f>
        <v>-66</v>
      </c>
      <c r="H52" s="39">
        <f t="shared" si="18"/>
        <v>-67</v>
      </c>
      <c r="I52" s="39">
        <f t="shared" si="18"/>
        <v>-68</v>
      </c>
      <c r="J52" s="39">
        <f t="shared" si="18"/>
        <v>-69</v>
      </c>
      <c r="K52" s="39">
        <f t="shared" si="18"/>
        <v>-70</v>
      </c>
      <c r="L52" s="39">
        <f t="shared" si="18"/>
        <v>-71</v>
      </c>
      <c r="M52" s="39"/>
      <c r="N52" s="39">
        <f t="shared" si="16"/>
        <v>-411</v>
      </c>
      <c r="O52" s="8"/>
      <c r="P52" s="39"/>
      <c r="Q52" s="39"/>
      <c r="R52" s="39"/>
      <c r="S52" s="39"/>
      <c r="T52" s="39">
        <v>33</v>
      </c>
      <c r="U52" s="39">
        <v>0.18503550307966177</v>
      </c>
      <c r="V52" s="39">
        <f>IF($T$10=T52,U52,0)</f>
        <v>0</v>
      </c>
      <c r="W52" s="39"/>
    </row>
    <row r="53" spans="1:23" s="31" customFormat="1" hidden="1">
      <c r="A53" s="39"/>
      <c r="B53" s="39" t="s">
        <v>29</v>
      </c>
      <c r="C53" s="45">
        <f t="shared" ref="C53:L53" si="19">-SUM(C44:C46,C43)*$V$59</f>
        <v>0</v>
      </c>
      <c r="D53" s="45">
        <f t="shared" si="19"/>
        <v>0</v>
      </c>
      <c r="E53" s="45">
        <f t="shared" si="19"/>
        <v>0</v>
      </c>
      <c r="F53" s="45">
        <f t="shared" si="19"/>
        <v>0</v>
      </c>
      <c r="G53" s="45">
        <f t="shared" si="19"/>
        <v>0</v>
      </c>
      <c r="H53" s="45">
        <f t="shared" si="19"/>
        <v>0</v>
      </c>
      <c r="I53" s="45">
        <f t="shared" si="19"/>
        <v>0</v>
      </c>
      <c r="J53" s="45">
        <f t="shared" si="19"/>
        <v>0</v>
      </c>
      <c r="K53" s="45">
        <f t="shared" si="19"/>
        <v>0</v>
      </c>
      <c r="L53" s="45">
        <f t="shared" si="19"/>
        <v>0</v>
      </c>
      <c r="M53" s="39"/>
      <c r="N53" s="39">
        <f t="shared" si="16"/>
        <v>0</v>
      </c>
      <c r="O53" s="8"/>
      <c r="P53" s="39"/>
      <c r="Q53" s="39"/>
      <c r="R53" s="39"/>
      <c r="S53" s="39"/>
      <c r="T53" s="39">
        <v>41</v>
      </c>
      <c r="U53" s="39">
        <v>0.26196566330393511</v>
      </c>
      <c r="V53" s="39">
        <f>IF($T$10=T53,U53,0)</f>
        <v>0</v>
      </c>
      <c r="W53" s="39"/>
    </row>
    <row r="54" spans="1:23" s="31" customFormat="1" hidden="1">
      <c r="A54" s="39"/>
      <c r="B54" s="41" t="s">
        <v>11</v>
      </c>
      <c r="C54" s="46">
        <f t="shared" ref="C54:L54" si="20">SUM(C42:C53)</f>
        <v>0</v>
      </c>
      <c r="D54" s="46">
        <f t="shared" si="20"/>
        <v>0</v>
      </c>
      <c r="E54" s="46">
        <f t="shared" si="20"/>
        <v>0</v>
      </c>
      <c r="F54" s="46">
        <f t="shared" si="20"/>
        <v>0</v>
      </c>
      <c r="G54" s="46">
        <f t="shared" si="20"/>
        <v>0</v>
      </c>
      <c r="H54" s="46">
        <f t="shared" si="20"/>
        <v>0</v>
      </c>
      <c r="I54" s="46">
        <f t="shared" si="20"/>
        <v>0</v>
      </c>
      <c r="J54" s="46">
        <f t="shared" si="20"/>
        <v>0</v>
      </c>
      <c r="K54" s="46">
        <f t="shared" si="20"/>
        <v>0</v>
      </c>
      <c r="L54" s="46">
        <f t="shared" si="20"/>
        <v>0</v>
      </c>
      <c r="M54" s="39"/>
      <c r="N54" s="43">
        <f t="shared" ref="N54:N59" si="21">SUM(C54:L54)</f>
        <v>0</v>
      </c>
      <c r="O54" s="8"/>
      <c r="P54" s="45">
        <f>N54+N56+N57+N58-(L54+L56+L57+L58)*(0.57-C14/4)</f>
        <v>0</v>
      </c>
      <c r="Q54" s="39"/>
      <c r="R54" s="39"/>
      <c r="S54" s="39"/>
      <c r="T54" s="39">
        <v>42</v>
      </c>
      <c r="U54" s="39">
        <v>0.32700689598723121</v>
      </c>
      <c r="V54" s="39">
        <f t="shared" si="9"/>
        <v>0</v>
      </c>
      <c r="W54" s="39"/>
    </row>
    <row r="55" spans="1:23" s="31" customFormat="1" hidden="1">
      <c r="A55" s="39"/>
      <c r="B55" s="39" t="s">
        <v>12</v>
      </c>
      <c r="C55" s="39"/>
      <c r="D55" s="39"/>
      <c r="E55" s="39"/>
      <c r="F55" s="39"/>
      <c r="G55" s="39">
        <f t="shared" ref="G55:L55" si="22">IF($H$10="X",G71,0)</f>
        <v>0</v>
      </c>
      <c r="H55" s="39">
        <f>IF($H$10="X",H71,0)</f>
        <v>0</v>
      </c>
      <c r="I55" s="39">
        <f t="shared" si="22"/>
        <v>0</v>
      </c>
      <c r="J55" s="39">
        <f t="shared" si="22"/>
        <v>0</v>
      </c>
      <c r="K55" s="39">
        <f t="shared" si="22"/>
        <v>0</v>
      </c>
      <c r="L55" s="39">
        <f t="shared" si="22"/>
        <v>0</v>
      </c>
      <c r="M55" s="39"/>
      <c r="N55" s="43">
        <f t="shared" si="21"/>
        <v>0</v>
      </c>
      <c r="O55" s="8"/>
      <c r="P55" s="39">
        <f>IF($H$10="X",N55-L55*0.32,0)</f>
        <v>0</v>
      </c>
      <c r="Q55" s="39"/>
      <c r="R55" s="39"/>
      <c r="S55" s="39"/>
      <c r="T55" s="39">
        <v>43</v>
      </c>
      <c r="U55" s="39">
        <v>0.37773435102007413</v>
      </c>
      <c r="V55" s="39">
        <f t="shared" si="9"/>
        <v>0</v>
      </c>
      <c r="W55" s="39"/>
    </row>
    <row r="56" spans="1:23" s="31" customFormat="1" hidden="1">
      <c r="A56" s="39"/>
      <c r="B56" s="39" t="s">
        <v>32</v>
      </c>
      <c r="C56" s="45">
        <v>0</v>
      </c>
      <c r="D56" s="45">
        <f>D37*0.03</f>
        <v>3.5248799999999996</v>
      </c>
      <c r="E56" s="45">
        <f>E37*0.05</f>
        <v>5.8951000000000002</v>
      </c>
      <c r="F56" s="45">
        <f>F37*0.07</f>
        <v>8.3357399999999995</v>
      </c>
      <c r="G56" s="45">
        <f>IF($H$12="X",0,G37*0.09)</f>
        <v>0</v>
      </c>
      <c r="H56" s="45">
        <f>IF($H$12="X",0,H37*0.11)</f>
        <v>0</v>
      </c>
      <c r="I56" s="45">
        <f>IF($H$12="X",0,I37*0.13)</f>
        <v>0</v>
      </c>
      <c r="J56" s="45">
        <f>IF($H$12="X",0,J37*0.15)</f>
        <v>0</v>
      </c>
      <c r="K56" s="45">
        <f>IF($H$12="X",0,K37*0.17)</f>
        <v>0</v>
      </c>
      <c r="L56" s="45">
        <f>IF($H$12="X",0,L37*0.19)</f>
        <v>0</v>
      </c>
      <c r="M56" s="39"/>
      <c r="N56" s="43">
        <f t="shared" si="21"/>
        <v>17.755719999999997</v>
      </c>
      <c r="O56" s="8"/>
      <c r="P56" s="39"/>
      <c r="Q56" s="39"/>
      <c r="R56" s="39"/>
      <c r="S56" s="39"/>
      <c r="T56" s="39"/>
      <c r="U56" s="39"/>
      <c r="V56" s="39"/>
      <c r="W56" s="39"/>
    </row>
    <row r="57" spans="1:23" s="31" customFormat="1" hidden="1">
      <c r="A57" s="39"/>
      <c r="B57" s="39" t="s">
        <v>33</v>
      </c>
      <c r="C57" s="45">
        <f>IF($C$12="Yes",0,-C56)</f>
        <v>0</v>
      </c>
      <c r="D57" s="45">
        <f t="shared" ref="D57:L57" si="23">IF($C$12="Yes",0,-D56)</f>
        <v>-3.5248799999999996</v>
      </c>
      <c r="E57" s="45">
        <f t="shared" si="23"/>
        <v>-5.8951000000000002</v>
      </c>
      <c r="F57" s="45">
        <f t="shared" si="23"/>
        <v>-8.3357399999999995</v>
      </c>
      <c r="G57" s="45">
        <f t="shared" si="23"/>
        <v>0</v>
      </c>
      <c r="H57" s="45">
        <f t="shared" si="23"/>
        <v>0</v>
      </c>
      <c r="I57" s="45">
        <f t="shared" si="23"/>
        <v>0</v>
      </c>
      <c r="J57" s="45">
        <f t="shared" si="23"/>
        <v>0</v>
      </c>
      <c r="K57" s="45">
        <f>IF($C$12="Yes",0,-K56)</f>
        <v>0</v>
      </c>
      <c r="L57" s="45">
        <f t="shared" si="23"/>
        <v>0</v>
      </c>
      <c r="M57" s="45"/>
      <c r="N57" s="45">
        <f t="shared" si="21"/>
        <v>-17.755719999999997</v>
      </c>
      <c r="O57" s="8"/>
      <c r="P57" s="39"/>
      <c r="Q57" s="39"/>
      <c r="R57" s="39"/>
      <c r="S57" s="39"/>
      <c r="T57" s="39"/>
      <c r="U57" s="39"/>
      <c r="V57" s="39"/>
      <c r="W57" s="39"/>
    </row>
    <row r="58" spans="1:23" s="31" customFormat="1" hidden="1">
      <c r="A58" s="39"/>
      <c r="B58" s="39" t="s">
        <v>78</v>
      </c>
      <c r="C58" s="45"/>
      <c r="D58" s="45"/>
      <c r="E58" s="45"/>
      <c r="F58" s="45"/>
      <c r="G58" s="45">
        <f>IF($H$14="X",-G70,0)</f>
        <v>0</v>
      </c>
      <c r="H58" s="45">
        <f t="shared" ref="H58:L58" si="24">IF($H$14="X",-H70,0)</f>
        <v>0</v>
      </c>
      <c r="I58" s="45">
        <f t="shared" si="24"/>
        <v>0</v>
      </c>
      <c r="J58" s="45">
        <f t="shared" si="24"/>
        <v>0</v>
      </c>
      <c r="K58" s="45">
        <f t="shared" si="24"/>
        <v>0</v>
      </c>
      <c r="L58" s="45">
        <f t="shared" si="24"/>
        <v>0</v>
      </c>
      <c r="M58" s="45"/>
      <c r="N58" s="45">
        <f t="shared" si="21"/>
        <v>0</v>
      </c>
      <c r="O58" s="8"/>
      <c r="P58" s="39"/>
      <c r="Q58" s="39"/>
      <c r="R58" s="39"/>
      <c r="S58" s="39"/>
      <c r="T58" s="39"/>
      <c r="U58" s="39"/>
      <c r="V58" s="39"/>
      <c r="W58" s="39"/>
    </row>
    <row r="59" spans="1:23" s="31" customFormat="1" hidden="1">
      <c r="A59" s="39"/>
      <c r="B59" s="41" t="s">
        <v>30</v>
      </c>
      <c r="C59" s="47">
        <f t="shared" ref="C59:K59" si="25">SUM(C54:C58)</f>
        <v>0</v>
      </c>
      <c r="D59" s="47">
        <f t="shared" si="25"/>
        <v>0</v>
      </c>
      <c r="E59" s="47">
        <f t="shared" si="25"/>
        <v>0</v>
      </c>
      <c r="F59" s="47">
        <f t="shared" si="25"/>
        <v>0</v>
      </c>
      <c r="G59" s="47">
        <f t="shared" si="25"/>
        <v>0</v>
      </c>
      <c r="H59" s="47">
        <f t="shared" si="25"/>
        <v>0</v>
      </c>
      <c r="I59" s="47">
        <f t="shared" si="25"/>
        <v>0</v>
      </c>
      <c r="J59" s="47">
        <f t="shared" si="25"/>
        <v>0</v>
      </c>
      <c r="K59" s="47">
        <f t="shared" si="25"/>
        <v>0</v>
      </c>
      <c r="L59" s="47">
        <f>SUM(L54:L58)</f>
        <v>0</v>
      </c>
      <c r="M59" s="47"/>
      <c r="N59" s="48">
        <f t="shared" si="21"/>
        <v>0</v>
      </c>
      <c r="O59" s="36"/>
      <c r="P59" s="39"/>
      <c r="Q59" s="39"/>
      <c r="R59" s="39"/>
      <c r="S59" s="39"/>
      <c r="T59" s="39"/>
      <c r="U59" s="39" t="s">
        <v>28</v>
      </c>
      <c r="V59" s="39">
        <f>SUM(V36:V55)</f>
        <v>0</v>
      </c>
      <c r="W59" s="39"/>
    </row>
    <row r="60" spans="1:23" s="31" customFormat="1" hidden="1">
      <c r="A60" s="39"/>
      <c r="B60" s="39"/>
      <c r="C60" s="39"/>
      <c r="D60" s="39"/>
      <c r="E60" s="39"/>
      <c r="F60" s="39"/>
      <c r="G60" s="39"/>
      <c r="H60" s="39"/>
      <c r="I60" s="39"/>
      <c r="J60" s="39"/>
      <c r="K60" s="39"/>
      <c r="L60" s="39"/>
      <c r="M60" s="39"/>
      <c r="N60" s="39"/>
      <c r="O60" s="8"/>
      <c r="P60" s="39"/>
      <c r="Q60" s="39"/>
      <c r="R60" s="39"/>
      <c r="S60" s="39"/>
      <c r="T60" s="39"/>
      <c r="U60" s="39"/>
      <c r="V60" s="39"/>
      <c r="W60" s="39"/>
    </row>
    <row r="61" spans="1:23" s="31" customFormat="1" hidden="1">
      <c r="A61" s="39"/>
      <c r="B61" s="39"/>
      <c r="C61" s="39"/>
      <c r="D61" s="39"/>
      <c r="E61" s="39"/>
      <c r="F61" s="39"/>
      <c r="G61" s="39"/>
      <c r="H61" s="39"/>
      <c r="I61" s="39"/>
      <c r="J61" s="39"/>
      <c r="K61" s="39"/>
      <c r="L61" s="39"/>
      <c r="M61" s="39"/>
      <c r="N61" s="39"/>
      <c r="O61" s="8"/>
      <c r="P61" s="39"/>
      <c r="Q61" s="39"/>
      <c r="R61" s="39"/>
      <c r="S61" s="39"/>
      <c r="T61" s="39"/>
      <c r="U61" s="39"/>
      <c r="V61" s="39"/>
      <c r="W61" s="39"/>
    </row>
    <row r="62" spans="1:23" s="31" customFormat="1" hidden="1">
      <c r="A62" s="39"/>
      <c r="B62" s="41" t="s">
        <v>39</v>
      </c>
      <c r="C62" s="39"/>
      <c r="D62" s="39"/>
      <c r="E62" s="39"/>
      <c r="F62" s="39"/>
      <c r="G62" s="39"/>
      <c r="H62" s="39"/>
      <c r="I62" s="39"/>
      <c r="J62" s="39"/>
      <c r="K62" s="39"/>
      <c r="L62" s="39"/>
      <c r="M62" s="39"/>
      <c r="N62" s="39"/>
      <c r="O62" s="8"/>
      <c r="P62" s="39"/>
      <c r="Q62" s="39"/>
      <c r="R62" s="39"/>
      <c r="S62" s="39"/>
      <c r="T62" s="39"/>
      <c r="U62" s="39"/>
      <c r="V62" s="39"/>
      <c r="W62" s="39"/>
    </row>
    <row r="63" spans="1:23" s="31" customFormat="1" hidden="1">
      <c r="A63" s="39"/>
      <c r="B63" s="39" t="s">
        <v>1</v>
      </c>
      <c r="C63" s="49">
        <v>115.64100000000001</v>
      </c>
      <c r="D63" s="49">
        <v>117.496</v>
      </c>
      <c r="E63" s="49">
        <v>117.902</v>
      </c>
      <c r="F63" s="49">
        <v>119.08199999999999</v>
      </c>
      <c r="G63" s="49">
        <v>53</v>
      </c>
      <c r="H63" s="49">
        <v>53</v>
      </c>
      <c r="I63" s="49">
        <v>53</v>
      </c>
      <c r="J63" s="49">
        <v>53</v>
      </c>
      <c r="K63" s="49">
        <v>53</v>
      </c>
      <c r="L63" s="49">
        <v>53</v>
      </c>
      <c r="M63" s="39"/>
      <c r="N63" s="39"/>
      <c r="O63" s="8"/>
      <c r="P63" s="39"/>
      <c r="Q63" s="39"/>
      <c r="R63" s="39"/>
      <c r="S63" s="39"/>
      <c r="T63" s="39"/>
      <c r="U63" s="39"/>
      <c r="V63" s="39"/>
      <c r="W63" s="39"/>
    </row>
    <row r="64" spans="1:23" s="31" customFormat="1" hidden="1">
      <c r="A64" s="39"/>
      <c r="B64" s="39" t="s">
        <v>3</v>
      </c>
      <c r="C64" s="39">
        <v>89.636764252887005</v>
      </c>
      <c r="D64" s="39">
        <v>88.699472348432266</v>
      </c>
      <c r="E64" s="39">
        <v>87.765052275068456</v>
      </c>
      <c r="F64" s="39">
        <v>86.825409836841587</v>
      </c>
      <c r="G64" s="39"/>
      <c r="H64" s="39"/>
      <c r="I64" s="39"/>
      <c r="J64" s="39"/>
      <c r="K64" s="39"/>
      <c r="L64" s="39"/>
      <c r="M64" s="39"/>
      <c r="N64" s="39"/>
      <c r="O64" s="8"/>
      <c r="P64" s="39"/>
      <c r="Q64" s="39"/>
      <c r="R64" s="39"/>
      <c r="S64" s="39"/>
      <c r="T64" s="39"/>
      <c r="U64" s="39"/>
      <c r="V64" s="39"/>
      <c r="W64" s="39"/>
    </row>
    <row r="65" spans="1:121" s="31" customFormat="1" hidden="1">
      <c r="A65" s="39"/>
      <c r="B65" s="39" t="s">
        <v>2</v>
      </c>
      <c r="C65" s="50">
        <f>C64/216</f>
        <v>0.41498501968929169</v>
      </c>
      <c r="D65" s="50">
        <f>D64/216</f>
        <v>0.41064570531681605</v>
      </c>
      <c r="E65" s="50">
        <f t="shared" ref="E65:F65" si="26">E64/216</f>
        <v>0.40631968645865024</v>
      </c>
      <c r="F65" s="50">
        <f t="shared" si="26"/>
        <v>0.40196948998537774</v>
      </c>
      <c r="G65" s="50">
        <v>0.4</v>
      </c>
      <c r="H65" s="50">
        <v>0.4</v>
      </c>
      <c r="I65" s="50">
        <v>0.4</v>
      </c>
      <c r="J65" s="50">
        <v>0.4</v>
      </c>
      <c r="K65" s="50">
        <v>0.4</v>
      </c>
      <c r="L65" s="50">
        <v>0.4</v>
      </c>
      <c r="M65" s="39"/>
      <c r="N65" s="39"/>
      <c r="O65" s="8"/>
      <c r="P65" s="39"/>
      <c r="Q65" s="39"/>
      <c r="R65" s="39"/>
      <c r="S65" s="39"/>
      <c r="T65" s="39"/>
      <c r="U65" s="39"/>
      <c r="V65" s="39"/>
      <c r="W65" s="39"/>
    </row>
    <row r="66" spans="1:121" s="31" customFormat="1" hidden="1">
      <c r="A66" s="39"/>
      <c r="B66" s="39" t="s">
        <v>4</v>
      </c>
      <c r="C66" s="51">
        <v>6.8000000000000005E-2</v>
      </c>
      <c r="D66" s="51">
        <v>6.8000000000000005E-2</v>
      </c>
      <c r="E66" s="51">
        <v>6.8000000000000005E-2</v>
      </c>
      <c r="F66" s="51">
        <v>6.7000000000000004E-2</v>
      </c>
      <c r="G66" s="51">
        <v>6.6000000000000003E-2</v>
      </c>
      <c r="H66" s="51">
        <v>6.6000000000000003E-2</v>
      </c>
      <c r="I66" s="51">
        <v>6.6000000000000003E-2</v>
      </c>
      <c r="J66" s="51">
        <v>6.6000000000000003E-2</v>
      </c>
      <c r="K66" s="51">
        <v>6.6000000000000003E-2</v>
      </c>
      <c r="L66" s="51">
        <v>6.6000000000000003E-2</v>
      </c>
      <c r="M66" s="39"/>
      <c r="N66" s="39"/>
      <c r="O66" s="8"/>
      <c r="P66" s="39"/>
      <c r="Q66" s="39"/>
      <c r="R66" s="39"/>
      <c r="S66" s="39"/>
      <c r="T66" s="39"/>
      <c r="U66" s="39"/>
      <c r="V66" s="39"/>
      <c r="W66" s="39"/>
    </row>
    <row r="67" spans="1:121" s="31" customFormat="1" hidden="1">
      <c r="A67" s="39"/>
      <c r="B67" s="39" t="s">
        <v>5</v>
      </c>
      <c r="C67" s="52">
        <v>0.03</v>
      </c>
      <c r="D67" s="52">
        <v>0.03</v>
      </c>
      <c r="E67" s="52">
        <v>0.03</v>
      </c>
      <c r="F67" s="52">
        <v>0.03</v>
      </c>
      <c r="G67" s="52">
        <v>0.03</v>
      </c>
      <c r="H67" s="52">
        <v>0.03</v>
      </c>
      <c r="I67" s="52">
        <v>0.03</v>
      </c>
      <c r="J67" s="52">
        <v>0.03</v>
      </c>
      <c r="K67" s="52">
        <v>0.03</v>
      </c>
      <c r="L67" s="52">
        <v>0.03</v>
      </c>
      <c r="M67" s="39"/>
      <c r="N67" s="39"/>
      <c r="O67" s="8"/>
      <c r="P67" s="39"/>
      <c r="Q67" s="39"/>
      <c r="R67" s="39"/>
      <c r="S67" s="39"/>
      <c r="T67" s="39"/>
      <c r="U67" s="39"/>
      <c r="V67" s="39"/>
      <c r="W67" s="39"/>
    </row>
    <row r="68" spans="1:121" s="31" customFormat="1" hidden="1">
      <c r="A68" s="39"/>
      <c r="B68" s="39" t="s">
        <v>79</v>
      </c>
      <c r="C68" s="52">
        <v>0.02</v>
      </c>
      <c r="D68" s="52">
        <v>0.02</v>
      </c>
      <c r="E68" s="52">
        <v>0.02</v>
      </c>
      <c r="F68" s="52">
        <v>0.02</v>
      </c>
      <c r="G68" s="52">
        <v>0.02</v>
      </c>
      <c r="H68" s="52">
        <v>0.02</v>
      </c>
      <c r="I68" s="52">
        <v>0.02</v>
      </c>
      <c r="J68" s="52">
        <v>0.02</v>
      </c>
      <c r="K68" s="52">
        <v>0.02</v>
      </c>
      <c r="L68" s="52">
        <v>0.02</v>
      </c>
      <c r="M68" s="39"/>
      <c r="N68" s="39"/>
      <c r="O68" s="8"/>
      <c r="P68" s="39"/>
      <c r="Q68" s="39"/>
      <c r="R68" s="39"/>
      <c r="S68" s="39"/>
      <c r="T68" s="39"/>
      <c r="U68" s="39"/>
      <c r="V68" s="39"/>
      <c r="W68" s="39"/>
    </row>
    <row r="69" spans="1:121" s="31" customFormat="1" hidden="1">
      <c r="A69" s="39"/>
      <c r="B69" s="39" t="s">
        <v>8</v>
      </c>
      <c r="C69" s="51">
        <v>0.03</v>
      </c>
      <c r="D69" s="51">
        <v>0.03</v>
      </c>
      <c r="E69" s="51">
        <v>0.03</v>
      </c>
      <c r="F69" s="51">
        <v>0.03</v>
      </c>
      <c r="G69" s="51">
        <v>0.03</v>
      </c>
      <c r="H69" s="51">
        <v>0.03</v>
      </c>
      <c r="I69" s="51">
        <v>0.03</v>
      </c>
      <c r="J69" s="51">
        <v>0.03</v>
      </c>
      <c r="K69" s="51">
        <v>0.03</v>
      </c>
      <c r="L69" s="51">
        <v>0.03</v>
      </c>
      <c r="M69" s="39"/>
      <c r="N69" s="39"/>
      <c r="O69" s="8"/>
      <c r="P69" s="39"/>
      <c r="Q69" s="39"/>
      <c r="R69" s="39"/>
      <c r="S69" s="39"/>
      <c r="T69" s="39"/>
      <c r="U69" s="39"/>
      <c r="V69" s="39"/>
      <c r="W69" s="39"/>
    </row>
    <row r="70" spans="1:121" s="31" customFormat="1" hidden="1">
      <c r="A70" s="39"/>
      <c r="B70" s="39" t="s">
        <v>9</v>
      </c>
      <c r="C70" s="39"/>
      <c r="D70" s="39"/>
      <c r="E70" s="39"/>
      <c r="F70" s="39"/>
      <c r="G70" s="39">
        <v>66</v>
      </c>
      <c r="H70" s="39">
        <v>67</v>
      </c>
      <c r="I70" s="39">
        <v>68</v>
      </c>
      <c r="J70" s="39">
        <v>69</v>
      </c>
      <c r="K70" s="39">
        <v>70</v>
      </c>
      <c r="L70" s="39">
        <v>71</v>
      </c>
      <c r="M70" s="39"/>
      <c r="N70" s="39">
        <f>SUM(G70:L70)</f>
        <v>411</v>
      </c>
      <c r="O70" s="8"/>
      <c r="P70" s="39"/>
      <c r="Q70" s="39"/>
      <c r="R70" s="39"/>
      <c r="S70" s="39"/>
      <c r="T70" s="39"/>
      <c r="U70" s="39"/>
      <c r="V70" s="39"/>
      <c r="W70" s="39"/>
    </row>
    <row r="71" spans="1:121" s="31" customFormat="1" hidden="1">
      <c r="A71" s="39"/>
      <c r="B71" s="39" t="s">
        <v>12</v>
      </c>
      <c r="C71" s="39"/>
      <c r="D71" s="39"/>
      <c r="E71" s="39"/>
      <c r="F71" s="39"/>
      <c r="G71" s="39">
        <v>-60</v>
      </c>
      <c r="H71" s="39">
        <v>-61.5</v>
      </c>
      <c r="I71" s="39">
        <v>-63</v>
      </c>
      <c r="J71" s="39">
        <v>-64.5</v>
      </c>
      <c r="K71" s="39">
        <v>-66</v>
      </c>
      <c r="L71" s="39">
        <v>-67.5</v>
      </c>
      <c r="M71" s="39"/>
      <c r="N71" s="39">
        <f>SUM(G71:L71)</f>
        <v>-382.5</v>
      </c>
      <c r="O71" s="8"/>
      <c r="P71" s="39">
        <f>IF($H$10="X",N71-L71*0.32,0)</f>
        <v>0</v>
      </c>
      <c r="Q71" s="39"/>
      <c r="R71" s="39"/>
      <c r="S71" s="39"/>
      <c r="T71" s="39"/>
      <c r="U71" s="39"/>
      <c r="V71" s="39"/>
      <c r="W71" s="39"/>
    </row>
    <row r="72" spans="1:121" s="31" customFormat="1" hidden="1">
      <c r="A72" s="39"/>
      <c r="B72" s="39"/>
      <c r="C72" s="39"/>
      <c r="D72" s="39"/>
      <c r="E72" s="39"/>
      <c r="F72" s="39"/>
      <c r="G72" s="39"/>
      <c r="H72" s="39"/>
      <c r="I72" s="39"/>
      <c r="J72" s="39"/>
      <c r="K72" s="39"/>
      <c r="L72" s="39"/>
      <c r="M72" s="39"/>
      <c r="N72" s="39"/>
      <c r="O72" s="8"/>
      <c r="P72" s="39"/>
      <c r="Q72" s="39"/>
      <c r="R72" s="39"/>
      <c r="S72" s="39"/>
      <c r="T72" s="39"/>
      <c r="U72" s="39"/>
      <c r="V72" s="39"/>
      <c r="W72" s="39"/>
    </row>
    <row r="73" spans="1:121" s="31" customFormat="1" hidden="1">
      <c r="A73" s="39"/>
      <c r="B73" s="39"/>
      <c r="C73" s="39"/>
      <c r="D73" s="39"/>
      <c r="E73" s="39"/>
      <c r="F73" s="39"/>
      <c r="G73" s="49"/>
      <c r="H73" s="39"/>
      <c r="I73" s="39"/>
      <c r="J73" s="39"/>
      <c r="K73" s="39"/>
      <c r="L73" s="39"/>
      <c r="M73" s="39"/>
      <c r="N73" s="39"/>
      <c r="O73" s="8"/>
      <c r="P73" s="39"/>
      <c r="Q73" s="39"/>
      <c r="R73" s="39"/>
      <c r="S73" s="39"/>
      <c r="T73" s="39"/>
      <c r="U73" s="39"/>
      <c r="V73" s="39"/>
      <c r="W73" s="39"/>
    </row>
    <row r="74" spans="1:121" s="31" customFormat="1" hidden="1">
      <c r="A74" s="39"/>
      <c r="B74" s="39"/>
      <c r="C74" s="39"/>
      <c r="D74" s="39"/>
      <c r="E74" s="39"/>
      <c r="F74" s="39"/>
      <c r="G74" s="39"/>
      <c r="H74" s="39"/>
      <c r="I74" s="39"/>
      <c r="J74" s="39"/>
      <c r="K74" s="39"/>
      <c r="L74" s="39"/>
      <c r="M74" s="39"/>
      <c r="N74" s="39"/>
      <c r="O74" s="8"/>
      <c r="P74" s="39"/>
      <c r="Q74" s="39"/>
      <c r="R74" s="39"/>
      <c r="S74" s="39"/>
      <c r="T74" s="39"/>
      <c r="U74" s="39"/>
      <c r="V74" s="39"/>
      <c r="W74" s="39"/>
    </row>
    <row r="75" spans="1:121" s="8" customFormat="1">
      <c r="B75" s="17"/>
      <c r="C75" s="17"/>
      <c r="D75" s="17"/>
      <c r="E75" s="17"/>
      <c r="F75" s="17"/>
      <c r="G75" s="17"/>
      <c r="H75" s="17"/>
      <c r="I75" s="17"/>
      <c r="J75" s="17"/>
      <c r="K75" s="17"/>
      <c r="L75" s="17"/>
      <c r="M75" s="17"/>
      <c r="N75" s="17"/>
      <c r="P75" s="39"/>
      <c r="Q75" s="39"/>
      <c r="R75" s="39"/>
      <c r="S75" s="39"/>
      <c r="T75" s="39"/>
      <c r="U75" s="39"/>
      <c r="V75" s="39"/>
      <c r="W75" s="39"/>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c r="AW75" s="31"/>
      <c r="AX75" s="31"/>
      <c r="AY75" s="31"/>
      <c r="AZ75" s="31"/>
      <c r="BA75" s="31"/>
      <c r="BB75" s="31"/>
      <c r="BC75" s="31"/>
      <c r="BD75" s="31"/>
      <c r="BE75" s="31"/>
      <c r="BF75" s="31"/>
      <c r="BG75" s="31"/>
      <c r="BH75" s="31"/>
      <c r="BI75" s="31"/>
      <c r="BJ75" s="31"/>
      <c r="BK75" s="31"/>
      <c r="BL75" s="31"/>
      <c r="BM75" s="31"/>
      <c r="BN75" s="31"/>
      <c r="BO75" s="31"/>
      <c r="BP75" s="31"/>
      <c r="BQ75" s="31"/>
      <c r="BR75" s="31"/>
      <c r="BS75" s="31"/>
      <c r="BT75" s="31"/>
      <c r="BU75" s="31"/>
      <c r="BV75" s="31"/>
      <c r="BW75" s="31"/>
      <c r="BX75" s="31"/>
      <c r="BY75" s="31"/>
      <c r="BZ75" s="31"/>
      <c r="CA75" s="31"/>
      <c r="CB75" s="31"/>
      <c r="CC75" s="31"/>
      <c r="CD75" s="31"/>
      <c r="CE75" s="31"/>
      <c r="CF75" s="31"/>
      <c r="CG75" s="31"/>
      <c r="CH75" s="31"/>
      <c r="CI75" s="31"/>
      <c r="CJ75" s="31"/>
      <c r="CK75" s="31"/>
      <c r="CL75" s="31"/>
      <c r="CM75" s="31"/>
      <c r="CN75" s="31"/>
      <c r="CO75" s="31"/>
      <c r="CP75" s="31"/>
      <c r="CQ75" s="31"/>
      <c r="CR75" s="31"/>
      <c r="CS75" s="31"/>
      <c r="CT75" s="31"/>
      <c r="CU75" s="31"/>
      <c r="CV75" s="31"/>
      <c r="CW75" s="31"/>
      <c r="CX75" s="31"/>
      <c r="CY75" s="31"/>
      <c r="CZ75" s="31"/>
      <c r="DA75" s="31"/>
      <c r="DB75" s="31"/>
      <c r="DC75" s="31"/>
      <c r="DD75" s="31"/>
      <c r="DE75" s="31"/>
      <c r="DF75" s="31"/>
      <c r="DG75" s="31"/>
      <c r="DH75" s="31"/>
      <c r="DI75" s="31"/>
      <c r="DJ75" s="31"/>
      <c r="DK75" s="31"/>
      <c r="DL75" s="31"/>
      <c r="DM75" s="31"/>
      <c r="DN75" s="31"/>
      <c r="DO75" s="31"/>
      <c r="DP75" s="31"/>
      <c r="DQ75" s="31"/>
    </row>
    <row r="76" spans="1:121" s="31" customFormat="1">
      <c r="P76" s="39"/>
      <c r="Q76" s="39"/>
      <c r="R76" s="39"/>
      <c r="S76" s="39"/>
      <c r="T76" s="39"/>
      <c r="U76" s="39"/>
      <c r="V76" s="39"/>
      <c r="W76" s="39"/>
    </row>
    <row r="77" spans="1:121" s="31" customFormat="1">
      <c r="P77" s="39"/>
      <c r="Q77" s="39"/>
      <c r="R77" s="39"/>
      <c r="S77" s="39"/>
      <c r="T77" s="39"/>
      <c r="U77" s="39"/>
      <c r="V77" s="39"/>
      <c r="W77" s="39"/>
    </row>
    <row r="78" spans="1:121" s="31" customFormat="1">
      <c r="P78" s="39"/>
      <c r="Q78" s="39"/>
      <c r="R78" s="39"/>
      <c r="S78" s="39"/>
      <c r="T78" s="39"/>
      <c r="U78" s="39"/>
      <c r="V78" s="39"/>
      <c r="W78" s="39"/>
    </row>
    <row r="79" spans="1:121" s="31" customFormat="1">
      <c r="P79" s="39"/>
      <c r="Q79" s="39"/>
      <c r="R79" s="39"/>
      <c r="S79" s="39"/>
      <c r="T79" s="39"/>
      <c r="U79" s="39"/>
      <c r="V79" s="39"/>
      <c r="W79" s="39"/>
    </row>
    <row r="80" spans="1:121" s="31" customFormat="1">
      <c r="P80" s="39"/>
      <c r="Q80" s="39"/>
      <c r="R80" s="39"/>
      <c r="S80" s="39"/>
      <c r="T80" s="39"/>
      <c r="U80" s="39"/>
      <c r="V80" s="39"/>
      <c r="W80" s="39"/>
    </row>
    <row r="81" spans="2:23" s="31" customFormat="1">
      <c r="P81" s="39"/>
      <c r="Q81" s="39"/>
      <c r="R81" s="39"/>
      <c r="S81" s="39"/>
      <c r="T81" s="39"/>
      <c r="U81" s="39"/>
      <c r="V81" s="39"/>
      <c r="W81" s="39"/>
    </row>
    <row r="82" spans="2:23" s="31" customFormat="1">
      <c r="B82" s="34"/>
      <c r="C82" s="32"/>
      <c r="P82" s="39"/>
      <c r="Q82" s="39"/>
      <c r="R82" s="39"/>
      <c r="S82" s="39"/>
      <c r="T82" s="39"/>
      <c r="U82" s="39"/>
      <c r="V82" s="39"/>
      <c r="W82" s="39"/>
    </row>
    <row r="83" spans="2:23" s="31" customFormat="1">
      <c r="P83" s="39"/>
      <c r="Q83" s="39"/>
      <c r="R83" s="39"/>
      <c r="S83" s="39"/>
      <c r="T83" s="39"/>
      <c r="U83" s="39"/>
      <c r="V83" s="39"/>
      <c r="W83" s="39"/>
    </row>
    <row r="84" spans="2:23" s="31" customFormat="1">
      <c r="P84" s="39"/>
      <c r="Q84" s="39"/>
      <c r="R84" s="39"/>
      <c r="S84" s="39"/>
      <c r="T84" s="39"/>
      <c r="U84" s="39"/>
      <c r="V84" s="39"/>
      <c r="W84" s="39"/>
    </row>
    <row r="85" spans="2:23" s="31" customFormat="1">
      <c r="P85" s="39"/>
      <c r="Q85" s="39"/>
      <c r="R85" s="39"/>
      <c r="S85" s="39"/>
      <c r="T85" s="39"/>
      <c r="U85" s="39"/>
      <c r="V85" s="39"/>
      <c r="W85" s="39"/>
    </row>
    <row r="86" spans="2:23" s="31" customFormat="1">
      <c r="P86" s="39"/>
      <c r="Q86" s="39"/>
      <c r="R86" s="39"/>
      <c r="S86" s="39"/>
      <c r="T86" s="39"/>
      <c r="U86" s="39"/>
      <c r="V86" s="39"/>
      <c r="W86" s="39"/>
    </row>
    <row r="87" spans="2:23" s="31" customFormat="1">
      <c r="P87" s="39"/>
      <c r="Q87" s="39"/>
      <c r="R87" s="39"/>
      <c r="S87" s="39"/>
      <c r="T87" s="39"/>
      <c r="U87" s="39"/>
      <c r="V87" s="39"/>
      <c r="W87" s="39"/>
    </row>
    <row r="88" spans="2:23" s="31" customFormat="1">
      <c r="P88" s="39"/>
      <c r="Q88" s="39"/>
      <c r="R88" s="39"/>
      <c r="S88" s="39"/>
      <c r="T88" s="39"/>
      <c r="U88" s="39"/>
      <c r="V88" s="39"/>
      <c r="W88" s="39"/>
    </row>
    <row r="89" spans="2:23" s="31" customFormat="1">
      <c r="P89" s="39"/>
      <c r="Q89" s="39"/>
      <c r="R89" s="39"/>
      <c r="S89" s="39"/>
      <c r="T89" s="39"/>
      <c r="U89" s="39"/>
      <c r="V89" s="39"/>
      <c r="W89" s="39"/>
    </row>
    <row r="90" spans="2:23" s="33" customFormat="1">
      <c r="P90" s="39"/>
      <c r="Q90" s="39"/>
      <c r="R90" s="39"/>
      <c r="S90" s="39"/>
      <c r="T90" s="39"/>
      <c r="U90" s="39"/>
      <c r="V90" s="39"/>
      <c r="W90" s="39"/>
    </row>
    <row r="91" spans="2:23" s="33" customFormat="1">
      <c r="P91" s="39"/>
      <c r="Q91" s="39"/>
      <c r="R91" s="39"/>
      <c r="S91" s="39"/>
      <c r="T91" s="39"/>
      <c r="U91" s="39"/>
      <c r="V91" s="39"/>
      <c r="W91" s="39"/>
    </row>
    <row r="92" spans="2:23" s="33" customFormat="1">
      <c r="P92" s="39"/>
      <c r="Q92" s="39"/>
      <c r="R92" s="39"/>
      <c r="S92" s="39"/>
      <c r="T92" s="39"/>
      <c r="U92" s="39"/>
      <c r="V92" s="39"/>
      <c r="W92" s="39"/>
    </row>
    <row r="93" spans="2:23" s="33" customFormat="1">
      <c r="P93" s="39"/>
      <c r="Q93" s="39"/>
      <c r="R93" s="39"/>
      <c r="S93" s="39"/>
      <c r="T93" s="39"/>
      <c r="U93" s="39"/>
      <c r="V93" s="39"/>
      <c r="W93" s="39"/>
    </row>
    <row r="94" spans="2:23" s="33" customFormat="1">
      <c r="P94" s="39"/>
      <c r="Q94" s="39"/>
      <c r="R94" s="39"/>
      <c r="S94" s="39"/>
      <c r="T94" s="39"/>
      <c r="U94" s="39"/>
      <c r="V94" s="39"/>
      <c r="W94" s="39"/>
    </row>
    <row r="95" spans="2:23" s="33" customFormat="1">
      <c r="P95" s="39"/>
      <c r="Q95" s="39"/>
      <c r="R95" s="39"/>
      <c r="S95" s="39"/>
      <c r="T95" s="39"/>
      <c r="U95" s="39"/>
      <c r="V95" s="39"/>
      <c r="W95" s="39"/>
    </row>
    <row r="96" spans="2:23" s="33" customFormat="1">
      <c r="P96" s="39"/>
      <c r="Q96" s="39"/>
      <c r="R96" s="39"/>
      <c r="S96" s="39"/>
      <c r="T96" s="39"/>
      <c r="U96" s="39"/>
      <c r="V96" s="39"/>
      <c r="W96" s="39"/>
    </row>
    <row r="97" spans="16:23" s="33" customFormat="1">
      <c r="P97" s="39"/>
      <c r="Q97" s="39"/>
      <c r="R97" s="39"/>
      <c r="S97" s="39"/>
      <c r="T97" s="39"/>
      <c r="U97" s="39"/>
      <c r="V97" s="39"/>
      <c r="W97" s="39"/>
    </row>
    <row r="98" spans="16:23" s="33" customFormat="1">
      <c r="P98" s="39"/>
      <c r="Q98" s="39"/>
      <c r="R98" s="39"/>
      <c r="S98" s="39"/>
      <c r="T98" s="39"/>
      <c r="U98" s="39"/>
      <c r="V98" s="39"/>
      <c r="W98" s="39"/>
    </row>
    <row r="99" spans="16:23" s="33" customFormat="1">
      <c r="P99" s="39"/>
      <c r="Q99" s="39"/>
      <c r="R99" s="39"/>
      <c r="S99" s="39"/>
      <c r="T99" s="39"/>
      <c r="U99" s="39"/>
      <c r="V99" s="39"/>
      <c r="W99" s="39"/>
    </row>
    <row r="100" spans="16:23" s="33" customFormat="1">
      <c r="P100" s="39"/>
      <c r="Q100" s="39"/>
      <c r="R100" s="39"/>
      <c r="S100" s="39"/>
      <c r="T100" s="39"/>
      <c r="U100" s="39"/>
      <c r="V100" s="39"/>
      <c r="W100" s="39"/>
    </row>
    <row r="101" spans="16:23" s="33" customFormat="1">
      <c r="P101" s="39"/>
      <c r="Q101" s="39"/>
      <c r="R101" s="39"/>
      <c r="S101" s="39"/>
      <c r="T101" s="39"/>
      <c r="U101" s="39"/>
      <c r="V101" s="39"/>
      <c r="W101" s="39"/>
    </row>
    <row r="102" spans="16:23" s="33" customFormat="1">
      <c r="P102" s="39"/>
      <c r="Q102" s="39"/>
      <c r="R102" s="39"/>
      <c r="S102" s="39"/>
      <c r="T102" s="39"/>
      <c r="U102" s="39"/>
      <c r="V102" s="39"/>
      <c r="W102" s="39"/>
    </row>
    <row r="103" spans="16:23" s="33" customFormat="1">
      <c r="P103" s="39"/>
      <c r="Q103" s="39"/>
      <c r="R103" s="39"/>
      <c r="S103" s="39"/>
      <c r="T103" s="39"/>
      <c r="U103" s="39"/>
      <c r="V103" s="39"/>
      <c r="W103" s="39"/>
    </row>
    <row r="104" spans="16:23" s="33" customFormat="1">
      <c r="P104" s="39"/>
      <c r="Q104" s="39"/>
      <c r="R104" s="39"/>
      <c r="S104" s="39"/>
      <c r="T104" s="39"/>
      <c r="U104" s="39"/>
      <c r="V104" s="39"/>
      <c r="W104" s="39"/>
    </row>
    <row r="105" spans="16:23" s="33" customFormat="1">
      <c r="P105" s="39"/>
      <c r="Q105" s="39"/>
      <c r="R105" s="39"/>
      <c r="S105" s="39"/>
      <c r="T105" s="39"/>
      <c r="U105" s="39"/>
      <c r="V105" s="39"/>
      <c r="W105" s="39"/>
    </row>
    <row r="106" spans="16:23" s="33" customFormat="1">
      <c r="P106" s="39"/>
      <c r="Q106" s="39"/>
      <c r="R106" s="39"/>
      <c r="S106" s="39"/>
      <c r="T106" s="39"/>
      <c r="U106" s="39"/>
      <c r="V106" s="39"/>
      <c r="W106" s="39"/>
    </row>
    <row r="107" spans="16:23" s="33" customFormat="1">
      <c r="P107" s="39"/>
      <c r="Q107" s="39"/>
      <c r="R107" s="39"/>
      <c r="S107" s="39"/>
      <c r="T107" s="39"/>
      <c r="U107" s="39"/>
      <c r="V107" s="39"/>
      <c r="W107" s="39"/>
    </row>
    <row r="108" spans="16:23" s="33" customFormat="1">
      <c r="P108" s="39"/>
      <c r="Q108" s="39"/>
      <c r="R108" s="39"/>
      <c r="S108" s="39"/>
      <c r="T108" s="39"/>
      <c r="U108" s="39"/>
      <c r="V108" s="39"/>
      <c r="W108" s="39"/>
    </row>
    <row r="109" spans="16:23" s="33" customFormat="1">
      <c r="P109" s="39"/>
      <c r="Q109" s="39"/>
      <c r="R109" s="39"/>
      <c r="S109" s="39"/>
      <c r="T109" s="39"/>
      <c r="U109" s="39"/>
      <c r="V109" s="39"/>
      <c r="W109" s="39"/>
    </row>
    <row r="110" spans="16:23" s="33" customFormat="1">
      <c r="P110" s="39"/>
      <c r="Q110" s="39"/>
      <c r="R110" s="39"/>
      <c r="S110" s="39"/>
      <c r="T110" s="39"/>
      <c r="U110" s="39"/>
      <c r="V110" s="39"/>
      <c r="W110" s="39"/>
    </row>
    <row r="111" spans="16:23" s="33" customFormat="1">
      <c r="P111" s="39"/>
      <c r="Q111" s="39"/>
      <c r="R111" s="39"/>
      <c r="S111" s="39"/>
      <c r="T111" s="39"/>
      <c r="U111" s="39"/>
      <c r="V111" s="39"/>
      <c r="W111" s="39"/>
    </row>
    <row r="112" spans="16:23" s="33" customFormat="1">
      <c r="P112" s="39"/>
      <c r="Q112" s="39"/>
      <c r="R112" s="39"/>
      <c r="S112" s="39"/>
      <c r="T112" s="39"/>
      <c r="U112" s="39"/>
      <c r="V112" s="39"/>
      <c r="W112" s="39"/>
    </row>
    <row r="113" spans="16:23" s="33" customFormat="1">
      <c r="P113" s="39"/>
      <c r="Q113" s="39"/>
      <c r="R113" s="39"/>
      <c r="S113" s="39"/>
      <c r="T113" s="39"/>
      <c r="U113" s="39"/>
      <c r="V113" s="39"/>
      <c r="W113" s="39"/>
    </row>
    <row r="114" spans="16:23" s="33" customFormat="1">
      <c r="P114" s="39"/>
      <c r="Q114" s="39"/>
      <c r="R114" s="39"/>
      <c r="S114" s="39"/>
      <c r="T114" s="39"/>
      <c r="U114" s="39"/>
      <c r="V114" s="39"/>
      <c r="W114" s="39"/>
    </row>
    <row r="115" spans="16:23" s="33" customFormat="1">
      <c r="P115" s="39"/>
      <c r="Q115" s="39"/>
      <c r="R115" s="39"/>
      <c r="S115" s="39"/>
      <c r="T115" s="39"/>
      <c r="U115" s="39"/>
      <c r="V115" s="39"/>
      <c r="W115" s="39"/>
    </row>
    <row r="116" spans="16:23" s="33" customFormat="1">
      <c r="P116" s="39"/>
      <c r="Q116" s="39"/>
      <c r="R116" s="39"/>
      <c r="S116" s="39"/>
      <c r="T116" s="39"/>
      <c r="U116" s="39"/>
      <c r="V116" s="39"/>
      <c r="W116" s="39"/>
    </row>
    <row r="117" spans="16:23" s="33" customFormat="1">
      <c r="P117" s="39"/>
      <c r="Q117" s="39"/>
      <c r="R117" s="39"/>
      <c r="S117" s="39"/>
      <c r="T117" s="39"/>
      <c r="U117" s="39"/>
      <c r="V117" s="39"/>
      <c r="W117" s="39"/>
    </row>
    <row r="118" spans="16:23" s="33" customFormat="1">
      <c r="P118" s="39"/>
      <c r="Q118" s="39"/>
      <c r="R118" s="39"/>
      <c r="S118" s="39"/>
      <c r="T118" s="39"/>
      <c r="U118" s="39"/>
      <c r="V118" s="39"/>
      <c r="W118" s="39"/>
    </row>
    <row r="119" spans="16:23" s="33" customFormat="1">
      <c r="P119" s="39"/>
      <c r="Q119" s="39"/>
      <c r="R119" s="39"/>
      <c r="S119" s="39"/>
      <c r="T119" s="39"/>
      <c r="U119" s="39"/>
      <c r="V119" s="39"/>
      <c r="W119" s="39"/>
    </row>
    <row r="120" spans="16:23" s="33" customFormat="1">
      <c r="P120" s="39"/>
      <c r="Q120" s="39"/>
      <c r="R120" s="39"/>
      <c r="S120" s="39"/>
      <c r="T120" s="39"/>
      <c r="U120" s="39"/>
      <c r="V120" s="39"/>
      <c r="W120" s="39"/>
    </row>
    <row r="121" spans="16:23" s="33" customFormat="1">
      <c r="P121" s="39"/>
      <c r="Q121" s="39"/>
      <c r="R121" s="39"/>
      <c r="S121" s="39"/>
      <c r="T121" s="39"/>
      <c r="U121" s="39"/>
      <c r="V121" s="39"/>
      <c r="W121" s="39"/>
    </row>
    <row r="122" spans="16:23" s="33" customFormat="1">
      <c r="P122" s="39"/>
      <c r="Q122" s="39"/>
      <c r="R122" s="39"/>
      <c r="S122" s="39"/>
      <c r="T122" s="39"/>
      <c r="U122" s="39"/>
      <c r="V122" s="39"/>
      <c r="W122" s="39"/>
    </row>
    <row r="123" spans="16:23" s="33" customFormat="1">
      <c r="P123" s="39"/>
      <c r="Q123" s="39"/>
      <c r="R123" s="39"/>
      <c r="S123" s="39"/>
      <c r="T123" s="39"/>
      <c r="U123" s="39"/>
      <c r="V123" s="39"/>
      <c r="W123" s="39"/>
    </row>
    <row r="124" spans="16:23" s="33" customFormat="1">
      <c r="P124" s="39"/>
      <c r="Q124" s="39"/>
      <c r="R124" s="39"/>
      <c r="S124" s="39"/>
      <c r="T124" s="39"/>
      <c r="U124" s="39"/>
      <c r="V124" s="39"/>
      <c r="W124" s="39"/>
    </row>
    <row r="125" spans="16:23" s="33" customFormat="1">
      <c r="P125" s="39"/>
      <c r="Q125" s="39"/>
      <c r="R125" s="39"/>
      <c r="S125" s="39"/>
      <c r="T125" s="39"/>
      <c r="U125" s="39"/>
      <c r="V125" s="39"/>
      <c r="W125" s="39"/>
    </row>
    <row r="126" spans="16:23" s="33" customFormat="1">
      <c r="P126" s="39"/>
      <c r="Q126" s="39"/>
      <c r="R126" s="39"/>
      <c r="S126" s="39"/>
      <c r="T126" s="39"/>
      <c r="U126" s="39"/>
      <c r="V126" s="39"/>
      <c r="W126" s="39"/>
    </row>
    <row r="127" spans="16:23" s="33" customFormat="1">
      <c r="P127" s="39"/>
      <c r="Q127" s="39"/>
      <c r="R127" s="39"/>
      <c r="S127" s="39"/>
      <c r="T127" s="39"/>
      <c r="U127" s="39"/>
      <c r="V127" s="39"/>
      <c r="W127" s="39"/>
    </row>
    <row r="128" spans="16:23" s="33" customFormat="1">
      <c r="P128" s="39"/>
      <c r="Q128" s="39"/>
      <c r="R128" s="39"/>
      <c r="S128" s="39"/>
      <c r="T128" s="39"/>
      <c r="U128" s="39"/>
      <c r="V128" s="39"/>
      <c r="W128" s="39"/>
    </row>
    <row r="129" spans="16:23" s="33" customFormat="1">
      <c r="P129" s="39"/>
      <c r="Q129" s="39"/>
      <c r="R129" s="39"/>
      <c r="S129" s="39"/>
      <c r="T129" s="39"/>
      <c r="U129" s="39"/>
      <c r="V129" s="39"/>
      <c r="W129" s="39"/>
    </row>
    <row r="130" spans="16:23" s="33" customFormat="1">
      <c r="P130" s="39"/>
      <c r="Q130" s="39"/>
      <c r="R130" s="39"/>
      <c r="S130" s="39"/>
      <c r="T130" s="39"/>
      <c r="U130" s="39"/>
      <c r="V130" s="39"/>
      <c r="W130" s="39"/>
    </row>
    <row r="131" spans="16:23" s="33" customFormat="1">
      <c r="P131" s="39"/>
      <c r="Q131" s="39"/>
      <c r="R131" s="39"/>
      <c r="S131" s="39"/>
      <c r="T131" s="39"/>
      <c r="U131" s="39"/>
      <c r="V131" s="39"/>
      <c r="W131" s="39"/>
    </row>
    <row r="132" spans="16:23" s="33" customFormat="1">
      <c r="P132" s="39"/>
      <c r="Q132" s="39"/>
      <c r="R132" s="39"/>
      <c r="S132" s="39"/>
      <c r="T132" s="39"/>
      <c r="U132" s="39"/>
      <c r="V132" s="39"/>
      <c r="W132" s="39"/>
    </row>
    <row r="133" spans="16:23" s="33" customFormat="1">
      <c r="P133" s="39"/>
      <c r="Q133" s="39"/>
      <c r="R133" s="39"/>
      <c r="S133" s="39"/>
      <c r="T133" s="39"/>
      <c r="U133" s="39"/>
      <c r="V133" s="39"/>
      <c r="W133" s="39"/>
    </row>
    <row r="134" spans="16:23" s="33" customFormat="1">
      <c r="P134" s="39"/>
      <c r="Q134" s="39"/>
      <c r="R134" s="39"/>
      <c r="S134" s="39"/>
      <c r="T134" s="39"/>
      <c r="U134" s="39"/>
      <c r="V134" s="39"/>
      <c r="W134" s="39"/>
    </row>
    <row r="135" spans="16:23" s="33" customFormat="1">
      <c r="P135" s="39"/>
      <c r="Q135" s="39"/>
      <c r="R135" s="39"/>
      <c r="S135" s="39"/>
      <c r="T135" s="39"/>
      <c r="U135" s="39"/>
      <c r="V135" s="39"/>
      <c r="W135" s="39"/>
    </row>
    <row r="136" spans="16:23" s="33" customFormat="1">
      <c r="P136" s="39"/>
      <c r="Q136" s="39"/>
      <c r="R136" s="39"/>
      <c r="S136" s="39"/>
      <c r="T136" s="39"/>
      <c r="U136" s="39"/>
      <c r="V136" s="39"/>
      <c r="W136" s="39"/>
    </row>
    <row r="137" spans="16:23" s="33" customFormat="1">
      <c r="P137" s="39"/>
      <c r="Q137" s="39"/>
      <c r="R137" s="39"/>
      <c r="S137" s="39"/>
      <c r="T137" s="39"/>
      <c r="U137" s="39"/>
      <c r="V137" s="39"/>
      <c r="W137" s="39"/>
    </row>
    <row r="138" spans="16:23" s="33" customFormat="1">
      <c r="P138" s="39"/>
      <c r="Q138" s="39"/>
      <c r="R138" s="39"/>
      <c r="S138" s="39"/>
      <c r="T138" s="39"/>
      <c r="U138" s="39"/>
      <c r="V138" s="39"/>
      <c r="W138" s="39"/>
    </row>
    <row r="139" spans="16:23" s="33" customFormat="1">
      <c r="P139" s="39"/>
      <c r="Q139" s="39"/>
      <c r="R139" s="39"/>
      <c r="S139" s="39"/>
      <c r="T139" s="39"/>
      <c r="U139" s="39"/>
      <c r="V139" s="39"/>
      <c r="W139" s="39"/>
    </row>
    <row r="140" spans="16:23" s="33" customFormat="1">
      <c r="P140" s="39"/>
      <c r="Q140" s="39"/>
      <c r="R140" s="39"/>
      <c r="S140" s="39"/>
      <c r="T140" s="39"/>
      <c r="U140" s="39"/>
      <c r="V140" s="39"/>
      <c r="W140" s="39"/>
    </row>
    <row r="141" spans="16:23" s="33" customFormat="1">
      <c r="P141" s="39"/>
      <c r="Q141" s="39"/>
      <c r="R141" s="39"/>
      <c r="S141" s="39"/>
      <c r="T141" s="39"/>
      <c r="U141" s="39"/>
      <c r="V141" s="39"/>
      <c r="W141" s="39"/>
    </row>
    <row r="142" spans="16:23" s="33" customFormat="1">
      <c r="P142" s="39"/>
      <c r="Q142" s="39"/>
      <c r="R142" s="39"/>
      <c r="S142" s="39"/>
      <c r="T142" s="39"/>
      <c r="U142" s="39"/>
      <c r="V142" s="39"/>
      <c r="W142" s="39"/>
    </row>
    <row r="143" spans="16:23" s="33" customFormat="1">
      <c r="P143" s="39"/>
      <c r="Q143" s="39"/>
      <c r="R143" s="39"/>
      <c r="S143" s="39"/>
      <c r="T143" s="39"/>
      <c r="U143" s="39"/>
      <c r="V143" s="39"/>
      <c r="W143" s="39"/>
    </row>
    <row r="144" spans="16:23" s="33" customFormat="1">
      <c r="P144" s="39"/>
      <c r="Q144" s="39"/>
      <c r="R144" s="39"/>
      <c r="S144" s="39"/>
      <c r="T144" s="39"/>
      <c r="U144" s="39"/>
      <c r="V144" s="39"/>
      <c r="W144" s="39"/>
    </row>
    <row r="145" spans="16:23" s="33" customFormat="1">
      <c r="P145" s="39"/>
      <c r="Q145" s="39"/>
      <c r="R145" s="39"/>
      <c r="S145" s="39"/>
      <c r="T145" s="39"/>
      <c r="U145" s="39"/>
      <c r="V145" s="39"/>
      <c r="W145" s="39"/>
    </row>
    <row r="146" spans="16:23" s="33" customFormat="1">
      <c r="P146" s="39"/>
      <c r="Q146" s="39"/>
      <c r="R146" s="39"/>
      <c r="S146" s="39"/>
      <c r="T146" s="39"/>
      <c r="U146" s="39"/>
      <c r="V146" s="39"/>
      <c r="W146" s="39"/>
    </row>
    <row r="147" spans="16:23" s="33" customFormat="1">
      <c r="P147" s="39"/>
      <c r="Q147" s="39"/>
      <c r="R147" s="39"/>
      <c r="S147" s="39"/>
      <c r="T147" s="39"/>
      <c r="U147" s="39"/>
      <c r="V147" s="39"/>
      <c r="W147" s="39"/>
    </row>
    <row r="148" spans="16:23" s="33" customFormat="1">
      <c r="P148" s="39"/>
      <c r="Q148" s="39"/>
      <c r="R148" s="39"/>
      <c r="S148" s="39"/>
      <c r="T148" s="39"/>
      <c r="U148" s="39"/>
      <c r="V148" s="39"/>
      <c r="W148" s="39"/>
    </row>
    <row r="149" spans="16:23" s="33" customFormat="1">
      <c r="P149" s="39"/>
      <c r="Q149" s="39"/>
      <c r="R149" s="39"/>
      <c r="S149" s="39"/>
      <c r="T149" s="39"/>
      <c r="U149" s="39"/>
      <c r="V149" s="39"/>
      <c r="W149" s="39"/>
    </row>
    <row r="150" spans="16:23" s="33" customFormat="1">
      <c r="P150" s="39"/>
      <c r="Q150" s="39"/>
      <c r="R150" s="39"/>
      <c r="S150" s="39"/>
      <c r="T150" s="39"/>
      <c r="U150" s="39"/>
      <c r="V150" s="39"/>
      <c r="W150" s="39"/>
    </row>
    <row r="151" spans="16:23" s="33" customFormat="1">
      <c r="P151" s="39"/>
      <c r="Q151" s="39"/>
      <c r="R151" s="39"/>
      <c r="S151" s="39"/>
      <c r="T151" s="39"/>
      <c r="U151" s="39"/>
      <c r="V151" s="39"/>
      <c r="W151" s="39"/>
    </row>
    <row r="152" spans="16:23" s="33" customFormat="1">
      <c r="P152" s="39"/>
      <c r="Q152" s="39"/>
      <c r="R152" s="39"/>
      <c r="S152" s="39"/>
      <c r="T152" s="39"/>
      <c r="U152" s="39"/>
      <c r="V152" s="39"/>
      <c r="W152" s="39"/>
    </row>
    <row r="153" spans="16:23" s="33" customFormat="1">
      <c r="P153" s="39"/>
      <c r="Q153" s="39"/>
      <c r="R153" s="39"/>
      <c r="S153" s="39"/>
      <c r="T153" s="39"/>
      <c r="U153" s="39"/>
      <c r="V153" s="39"/>
      <c r="W153" s="39"/>
    </row>
    <row r="154" spans="16:23" s="33" customFormat="1">
      <c r="P154" s="39"/>
      <c r="Q154" s="39"/>
      <c r="R154" s="39"/>
      <c r="S154" s="39"/>
      <c r="T154" s="39"/>
      <c r="U154" s="39"/>
      <c r="V154" s="39"/>
      <c r="W154" s="39"/>
    </row>
    <row r="155" spans="16:23" s="33" customFormat="1">
      <c r="P155" s="39"/>
      <c r="Q155" s="39"/>
      <c r="R155" s="39"/>
      <c r="S155" s="39"/>
      <c r="T155" s="39"/>
      <c r="U155" s="39"/>
      <c r="V155" s="39"/>
      <c r="W155" s="39"/>
    </row>
    <row r="156" spans="16:23" s="33" customFormat="1">
      <c r="P156" s="39"/>
      <c r="Q156" s="39"/>
      <c r="R156" s="39"/>
      <c r="S156" s="39"/>
      <c r="T156" s="39"/>
      <c r="U156" s="39"/>
      <c r="V156" s="39"/>
      <c r="W156" s="39"/>
    </row>
    <row r="157" spans="16:23" s="33" customFormat="1">
      <c r="P157" s="39"/>
      <c r="Q157" s="39"/>
      <c r="R157" s="39"/>
      <c r="S157" s="39"/>
      <c r="T157" s="39"/>
      <c r="U157" s="39"/>
      <c r="V157" s="39"/>
      <c r="W157" s="39"/>
    </row>
    <row r="158" spans="16:23" s="33" customFormat="1">
      <c r="P158" s="39"/>
      <c r="Q158" s="39"/>
      <c r="R158" s="39"/>
      <c r="S158" s="39"/>
      <c r="T158" s="39"/>
      <c r="U158" s="39"/>
      <c r="V158" s="39"/>
      <c r="W158" s="39"/>
    </row>
    <row r="159" spans="16:23" s="33" customFormat="1">
      <c r="P159" s="39"/>
      <c r="Q159" s="39"/>
      <c r="R159" s="39"/>
      <c r="S159" s="39"/>
      <c r="T159" s="39"/>
      <c r="U159" s="39"/>
      <c r="V159" s="39"/>
      <c r="W159" s="39"/>
    </row>
    <row r="160" spans="16:23" s="33" customFormat="1">
      <c r="P160" s="39"/>
      <c r="Q160" s="39"/>
      <c r="R160" s="39"/>
      <c r="S160" s="39"/>
      <c r="T160" s="39"/>
      <c r="U160" s="39"/>
      <c r="V160" s="39"/>
      <c r="W160" s="39"/>
    </row>
    <row r="161" spans="16:23" s="33" customFormat="1">
      <c r="P161" s="39"/>
      <c r="Q161" s="39"/>
      <c r="R161" s="39"/>
      <c r="S161" s="39"/>
      <c r="T161" s="39"/>
      <c r="U161" s="39"/>
      <c r="V161" s="39"/>
      <c r="W161" s="39"/>
    </row>
    <row r="162" spans="16:23" s="33" customFormat="1">
      <c r="P162" s="39"/>
      <c r="Q162" s="39"/>
      <c r="R162" s="39"/>
      <c r="S162" s="39"/>
      <c r="T162" s="39"/>
      <c r="U162" s="39"/>
      <c r="V162" s="39"/>
      <c r="W162" s="39"/>
    </row>
    <row r="163" spans="16:23" s="33" customFormat="1">
      <c r="P163" s="39"/>
      <c r="Q163" s="39"/>
      <c r="R163" s="39"/>
      <c r="S163" s="39"/>
      <c r="T163" s="39"/>
      <c r="U163" s="39"/>
      <c r="V163" s="39"/>
      <c r="W163" s="39"/>
    </row>
    <row r="164" spans="16:23" s="33" customFormat="1">
      <c r="P164" s="39"/>
      <c r="Q164" s="39"/>
      <c r="R164" s="39"/>
      <c r="S164" s="39"/>
      <c r="T164" s="39"/>
      <c r="U164" s="39"/>
      <c r="V164" s="39"/>
      <c r="W164" s="39"/>
    </row>
    <row r="165" spans="16:23" s="33" customFormat="1">
      <c r="P165" s="39"/>
      <c r="Q165" s="39"/>
      <c r="R165" s="39"/>
      <c r="S165" s="39"/>
      <c r="T165" s="39"/>
      <c r="U165" s="39"/>
      <c r="V165" s="39"/>
      <c r="W165" s="39"/>
    </row>
    <row r="166" spans="16:23" s="33" customFormat="1">
      <c r="P166" s="39"/>
      <c r="Q166" s="39"/>
      <c r="R166" s="39"/>
      <c r="S166" s="39"/>
      <c r="T166" s="39"/>
      <c r="U166" s="39"/>
      <c r="V166" s="39"/>
      <c r="W166" s="39"/>
    </row>
    <row r="167" spans="16:23" s="33" customFormat="1">
      <c r="P167" s="39"/>
      <c r="Q167" s="39"/>
      <c r="R167" s="39"/>
      <c r="S167" s="39"/>
      <c r="T167" s="39"/>
      <c r="U167" s="39"/>
      <c r="V167" s="39"/>
      <c r="W167" s="39"/>
    </row>
    <row r="168" spans="16:23" s="33" customFormat="1">
      <c r="P168" s="39"/>
      <c r="Q168" s="39"/>
      <c r="R168" s="39"/>
      <c r="S168" s="39"/>
      <c r="T168" s="39"/>
      <c r="U168" s="39"/>
      <c r="V168" s="39"/>
      <c r="W168" s="39"/>
    </row>
    <row r="169" spans="16:23" s="33" customFormat="1">
      <c r="P169" s="39"/>
      <c r="Q169" s="39"/>
      <c r="R169" s="39"/>
      <c r="S169" s="39"/>
      <c r="T169" s="39"/>
      <c r="U169" s="39"/>
      <c r="V169" s="39"/>
      <c r="W169" s="39"/>
    </row>
    <row r="170" spans="16:23" s="33" customFormat="1">
      <c r="P170" s="39"/>
      <c r="Q170" s="39"/>
      <c r="R170" s="39"/>
      <c r="S170" s="39"/>
      <c r="T170" s="39"/>
      <c r="U170" s="39"/>
      <c r="V170" s="39"/>
      <c r="W170" s="39"/>
    </row>
    <row r="171" spans="16:23" s="33" customFormat="1">
      <c r="P171" s="39"/>
      <c r="Q171" s="39"/>
      <c r="R171" s="39"/>
      <c r="S171" s="39"/>
      <c r="T171" s="39"/>
      <c r="U171" s="39"/>
      <c r="V171" s="39"/>
      <c r="W171" s="39"/>
    </row>
    <row r="172" spans="16:23" s="33" customFormat="1">
      <c r="P172" s="39"/>
      <c r="Q172" s="39"/>
      <c r="R172" s="39"/>
      <c r="S172" s="39"/>
      <c r="T172" s="39"/>
      <c r="U172" s="39"/>
      <c r="V172" s="39"/>
      <c r="W172" s="39"/>
    </row>
    <row r="173" spans="16:23" s="33" customFormat="1">
      <c r="P173" s="39"/>
      <c r="Q173" s="39"/>
      <c r="R173" s="39"/>
      <c r="S173" s="39"/>
      <c r="T173" s="39"/>
      <c r="U173" s="39"/>
      <c r="V173" s="39"/>
      <c r="W173" s="39"/>
    </row>
    <row r="174" spans="16:23" s="33" customFormat="1">
      <c r="P174" s="39"/>
      <c r="Q174" s="39"/>
      <c r="R174" s="39"/>
      <c r="S174" s="39"/>
      <c r="T174" s="39"/>
      <c r="U174" s="39"/>
      <c r="V174" s="39"/>
      <c r="W174" s="39"/>
    </row>
    <row r="175" spans="16:23" s="33" customFormat="1">
      <c r="P175" s="39"/>
      <c r="Q175" s="39"/>
      <c r="R175" s="39"/>
      <c r="S175" s="39"/>
      <c r="T175" s="39"/>
      <c r="U175" s="39"/>
      <c r="V175" s="39"/>
      <c r="W175" s="39"/>
    </row>
    <row r="176" spans="16:23" s="33" customFormat="1">
      <c r="P176" s="39"/>
      <c r="Q176" s="39"/>
      <c r="R176" s="39"/>
      <c r="S176" s="39"/>
      <c r="T176" s="39"/>
      <c r="U176" s="39"/>
      <c r="V176" s="39"/>
      <c r="W176" s="39"/>
    </row>
    <row r="177" spans="16:23" s="33" customFormat="1">
      <c r="P177" s="39"/>
      <c r="Q177" s="39"/>
      <c r="R177" s="39"/>
      <c r="S177" s="39"/>
      <c r="T177" s="39"/>
      <c r="U177" s="39"/>
      <c r="V177" s="39"/>
      <c r="W177" s="39"/>
    </row>
    <row r="178" spans="16:23" s="33" customFormat="1">
      <c r="P178" s="39"/>
      <c r="Q178" s="39"/>
      <c r="R178" s="39"/>
      <c r="S178" s="39"/>
      <c r="T178" s="39"/>
      <c r="U178" s="39"/>
      <c r="V178" s="39"/>
      <c r="W178" s="39"/>
    </row>
    <row r="179" spans="16:23" s="33" customFormat="1">
      <c r="P179" s="39"/>
      <c r="Q179" s="39"/>
      <c r="R179" s="39"/>
      <c r="S179" s="39"/>
      <c r="T179" s="39"/>
      <c r="U179" s="39"/>
      <c r="V179" s="39"/>
      <c r="W179" s="39"/>
    </row>
    <row r="180" spans="16:23" s="33" customFormat="1">
      <c r="P180" s="39"/>
      <c r="Q180" s="39"/>
      <c r="R180" s="39"/>
      <c r="S180" s="39"/>
      <c r="T180" s="39"/>
      <c r="U180" s="39"/>
      <c r="V180" s="39"/>
      <c r="W180" s="39"/>
    </row>
    <row r="181" spans="16:23" s="33" customFormat="1">
      <c r="P181" s="39"/>
      <c r="Q181" s="39"/>
      <c r="R181" s="39"/>
      <c r="S181" s="39"/>
      <c r="T181" s="39"/>
      <c r="U181" s="39"/>
      <c r="V181" s="39"/>
      <c r="W181" s="39"/>
    </row>
    <row r="182" spans="16:23" s="33" customFormat="1">
      <c r="P182" s="39"/>
      <c r="Q182" s="39"/>
      <c r="R182" s="39"/>
      <c r="S182" s="39"/>
      <c r="T182" s="39"/>
      <c r="U182" s="39"/>
      <c r="V182" s="39"/>
      <c r="W182" s="39"/>
    </row>
    <row r="183" spans="16:23" s="33" customFormat="1">
      <c r="P183" s="39"/>
      <c r="Q183" s="39"/>
      <c r="R183" s="39"/>
      <c r="S183" s="39"/>
      <c r="T183" s="39"/>
      <c r="U183" s="39"/>
      <c r="V183" s="39"/>
      <c r="W183" s="39"/>
    </row>
    <row r="184" spans="16:23" s="33" customFormat="1">
      <c r="P184" s="39"/>
      <c r="Q184" s="39"/>
      <c r="R184" s="39"/>
      <c r="S184" s="39"/>
      <c r="T184" s="39"/>
      <c r="U184" s="39"/>
      <c r="V184" s="39"/>
      <c r="W184" s="39"/>
    </row>
    <row r="185" spans="16:23" s="33" customFormat="1">
      <c r="P185" s="39"/>
      <c r="Q185" s="39"/>
      <c r="R185" s="39"/>
      <c r="S185" s="39"/>
      <c r="T185" s="39"/>
      <c r="U185" s="39"/>
      <c r="V185" s="39"/>
      <c r="W185" s="39"/>
    </row>
    <row r="186" spans="16:23" s="33" customFormat="1">
      <c r="P186" s="39"/>
      <c r="Q186" s="39"/>
      <c r="R186" s="39"/>
      <c r="S186" s="39"/>
      <c r="T186" s="39"/>
      <c r="U186" s="39"/>
      <c r="V186" s="39"/>
      <c r="W186" s="39"/>
    </row>
    <row r="187" spans="16:23" s="33" customFormat="1">
      <c r="P187" s="39"/>
      <c r="Q187" s="39"/>
      <c r="R187" s="39"/>
      <c r="S187" s="39"/>
      <c r="T187" s="39"/>
      <c r="U187" s="39"/>
      <c r="V187" s="39"/>
      <c r="W187" s="39"/>
    </row>
    <row r="188" spans="16:23" s="33" customFormat="1">
      <c r="P188" s="39"/>
      <c r="Q188" s="39"/>
      <c r="R188" s="39"/>
      <c r="S188" s="39"/>
      <c r="T188" s="39"/>
      <c r="U188" s="39"/>
      <c r="V188" s="39"/>
      <c r="W188" s="39"/>
    </row>
    <row r="189" spans="16:23" s="33" customFormat="1">
      <c r="P189" s="39"/>
      <c r="Q189" s="39"/>
      <c r="R189" s="39"/>
      <c r="S189" s="39"/>
      <c r="T189" s="39"/>
      <c r="U189" s="39"/>
      <c r="V189" s="39"/>
      <c r="W189" s="39"/>
    </row>
    <row r="190" spans="16:23" s="33" customFormat="1">
      <c r="P190" s="39"/>
      <c r="Q190" s="39"/>
      <c r="R190" s="39"/>
      <c r="S190" s="39"/>
      <c r="T190" s="39"/>
      <c r="U190" s="39"/>
      <c r="V190" s="39"/>
      <c r="W190" s="39"/>
    </row>
    <row r="191" spans="16:23" s="33" customFormat="1">
      <c r="P191" s="39"/>
      <c r="Q191" s="39"/>
      <c r="R191" s="39"/>
      <c r="S191" s="39"/>
      <c r="T191" s="39"/>
      <c r="U191" s="39"/>
      <c r="V191" s="39"/>
      <c r="W191" s="39"/>
    </row>
    <row r="192" spans="16:23" s="33" customFormat="1">
      <c r="P192" s="39"/>
      <c r="Q192" s="39"/>
      <c r="R192" s="39"/>
      <c r="S192" s="39"/>
      <c r="T192" s="39"/>
      <c r="U192" s="39"/>
      <c r="V192" s="39"/>
      <c r="W192" s="39"/>
    </row>
    <row r="193" spans="16:23" s="33" customFormat="1">
      <c r="P193" s="39"/>
      <c r="Q193" s="39"/>
      <c r="R193" s="39"/>
      <c r="S193" s="39"/>
      <c r="T193" s="39"/>
      <c r="U193" s="39"/>
      <c r="V193" s="39"/>
      <c r="W193" s="39"/>
    </row>
    <row r="194" spans="16:23" s="33" customFormat="1">
      <c r="P194" s="39"/>
      <c r="Q194" s="39"/>
      <c r="R194" s="39"/>
      <c r="S194" s="39"/>
      <c r="T194" s="39"/>
      <c r="U194" s="39"/>
      <c r="V194" s="39"/>
      <c r="W194" s="39"/>
    </row>
    <row r="195" spans="16:23" s="33" customFormat="1">
      <c r="P195" s="39"/>
      <c r="Q195" s="39"/>
      <c r="R195" s="39"/>
      <c r="S195" s="39"/>
      <c r="T195" s="39"/>
      <c r="U195" s="39"/>
      <c r="V195" s="39"/>
      <c r="W195" s="39"/>
    </row>
    <row r="196" spans="16:23" s="33" customFormat="1">
      <c r="P196" s="39"/>
      <c r="Q196" s="39"/>
      <c r="R196" s="39"/>
      <c r="S196" s="39"/>
      <c r="T196" s="39"/>
      <c r="U196" s="39"/>
      <c r="V196" s="39"/>
      <c r="W196" s="39"/>
    </row>
    <row r="197" spans="16:23" s="33" customFormat="1">
      <c r="P197" s="39"/>
      <c r="Q197" s="39"/>
      <c r="R197" s="39"/>
      <c r="S197" s="39"/>
      <c r="T197" s="39"/>
      <c r="U197" s="39"/>
      <c r="V197" s="39"/>
      <c r="W197" s="39"/>
    </row>
    <row r="198" spans="16:23" s="33" customFormat="1">
      <c r="P198" s="39"/>
      <c r="Q198" s="39"/>
      <c r="R198" s="39"/>
      <c r="S198" s="39"/>
      <c r="T198" s="39"/>
      <c r="U198" s="39"/>
      <c r="V198" s="39"/>
      <c r="W198" s="39"/>
    </row>
    <row r="199" spans="16:23" s="33" customFormat="1">
      <c r="P199" s="39"/>
      <c r="Q199" s="39"/>
      <c r="R199" s="39"/>
      <c r="S199" s="39"/>
      <c r="T199" s="39"/>
      <c r="U199" s="39"/>
      <c r="V199" s="39"/>
      <c r="W199" s="39"/>
    </row>
    <row r="200" spans="16:23" s="33" customFormat="1">
      <c r="P200" s="39"/>
      <c r="Q200" s="39"/>
      <c r="R200" s="39"/>
      <c r="S200" s="39"/>
      <c r="T200" s="39"/>
      <c r="U200" s="39"/>
      <c r="V200" s="39"/>
      <c r="W200" s="39"/>
    </row>
    <row r="201" spans="16:23" s="33" customFormat="1">
      <c r="P201" s="39"/>
      <c r="Q201" s="39"/>
      <c r="R201" s="39"/>
      <c r="S201" s="39"/>
      <c r="T201" s="39"/>
      <c r="U201" s="39"/>
      <c r="V201" s="39"/>
      <c r="W201" s="39"/>
    </row>
    <row r="202" spans="16:23" s="33" customFormat="1">
      <c r="P202" s="39"/>
      <c r="Q202" s="39"/>
      <c r="R202" s="39"/>
      <c r="S202" s="39"/>
      <c r="T202" s="39"/>
      <c r="U202" s="39"/>
      <c r="V202" s="39"/>
      <c r="W202" s="39"/>
    </row>
    <row r="203" spans="16:23" s="33" customFormat="1">
      <c r="P203" s="39"/>
      <c r="Q203" s="39"/>
      <c r="R203" s="39"/>
      <c r="S203" s="39"/>
      <c r="T203" s="39"/>
      <c r="U203" s="39"/>
      <c r="V203" s="39"/>
      <c r="W203" s="39"/>
    </row>
    <row r="204" spans="16:23" s="33" customFormat="1">
      <c r="P204" s="39"/>
      <c r="Q204" s="39"/>
      <c r="R204" s="39"/>
      <c r="S204" s="39"/>
      <c r="T204" s="39"/>
      <c r="U204" s="39"/>
      <c r="V204" s="39"/>
      <c r="W204" s="39"/>
    </row>
    <row r="205" spans="16:23" s="33" customFormat="1">
      <c r="P205" s="39"/>
      <c r="Q205" s="39"/>
      <c r="R205" s="39"/>
      <c r="S205" s="39"/>
      <c r="T205" s="39"/>
      <c r="U205" s="39"/>
      <c r="V205" s="39"/>
      <c r="W205" s="39"/>
    </row>
    <row r="206" spans="16:23" s="33" customFormat="1">
      <c r="P206" s="39"/>
      <c r="Q206" s="39"/>
      <c r="R206" s="39"/>
      <c r="S206" s="39"/>
      <c r="T206" s="39"/>
      <c r="U206" s="39"/>
      <c r="V206" s="39"/>
      <c r="W206" s="39"/>
    </row>
    <row r="207" spans="16:23" s="33" customFormat="1">
      <c r="P207" s="39"/>
      <c r="Q207" s="39"/>
      <c r="R207" s="39"/>
      <c r="S207" s="39"/>
      <c r="T207" s="39"/>
      <c r="U207" s="39"/>
      <c r="V207" s="39"/>
      <c r="W207" s="39"/>
    </row>
    <row r="208" spans="16:23" s="33" customFormat="1">
      <c r="P208" s="39"/>
      <c r="Q208" s="39"/>
      <c r="R208" s="39"/>
      <c r="S208" s="39"/>
      <c r="T208" s="39"/>
      <c r="U208" s="39"/>
      <c r="V208" s="39"/>
      <c r="W208" s="39"/>
    </row>
    <row r="209" spans="16:23" s="33" customFormat="1">
      <c r="P209" s="39"/>
      <c r="Q209" s="39"/>
      <c r="R209" s="39"/>
      <c r="S209" s="39"/>
      <c r="T209" s="39"/>
      <c r="U209" s="39"/>
      <c r="V209" s="39"/>
      <c r="W209" s="39"/>
    </row>
    <row r="210" spans="16:23" s="33" customFormat="1">
      <c r="P210" s="39"/>
      <c r="Q210" s="39"/>
      <c r="R210" s="39"/>
      <c r="S210" s="39"/>
      <c r="T210" s="39"/>
      <c r="U210" s="39"/>
      <c r="V210" s="39"/>
      <c r="W210" s="39"/>
    </row>
    <row r="211" spans="16:23" s="33" customFormat="1">
      <c r="P211" s="39"/>
      <c r="Q211" s="39"/>
      <c r="R211" s="39"/>
      <c r="S211" s="39"/>
      <c r="T211" s="39"/>
      <c r="U211" s="39"/>
      <c r="V211" s="39"/>
      <c r="W211" s="39"/>
    </row>
    <row r="212" spans="16:23" s="33" customFormat="1">
      <c r="P212" s="39"/>
      <c r="Q212" s="39"/>
      <c r="R212" s="39"/>
      <c r="S212" s="39"/>
      <c r="T212" s="39"/>
      <c r="U212" s="39"/>
      <c r="V212" s="39"/>
      <c r="W212" s="39"/>
    </row>
    <row r="213" spans="16:23" s="33" customFormat="1">
      <c r="P213" s="39"/>
      <c r="Q213" s="39"/>
      <c r="R213" s="39"/>
      <c r="S213" s="39"/>
      <c r="T213" s="39"/>
      <c r="U213" s="39"/>
      <c r="V213" s="39"/>
      <c r="W213" s="39"/>
    </row>
    <row r="214" spans="16:23" s="33" customFormat="1">
      <c r="P214" s="39"/>
      <c r="Q214" s="39"/>
      <c r="R214" s="39"/>
      <c r="S214" s="39"/>
      <c r="T214" s="39"/>
      <c r="U214" s="39"/>
      <c r="V214" s="39"/>
      <c r="W214" s="39"/>
    </row>
    <row r="215" spans="16:23" s="33" customFormat="1">
      <c r="P215" s="39"/>
      <c r="Q215" s="39"/>
      <c r="R215" s="39"/>
      <c r="S215" s="39"/>
      <c r="T215" s="39"/>
      <c r="U215" s="39"/>
      <c r="V215" s="39"/>
      <c r="W215" s="39"/>
    </row>
    <row r="216" spans="16:23" s="33" customFormat="1">
      <c r="P216" s="39"/>
      <c r="Q216" s="39"/>
      <c r="R216" s="39"/>
      <c r="S216" s="39"/>
      <c r="T216" s="39"/>
      <c r="U216" s="39"/>
      <c r="V216" s="39"/>
      <c r="W216" s="39"/>
    </row>
    <row r="217" spans="16:23" s="33" customFormat="1">
      <c r="P217" s="39"/>
      <c r="Q217" s="39"/>
      <c r="R217" s="39"/>
      <c r="S217" s="39"/>
      <c r="T217" s="39"/>
      <c r="U217" s="39"/>
      <c r="V217" s="39"/>
      <c r="W217" s="39"/>
    </row>
    <row r="218" spans="16:23" s="33" customFormat="1">
      <c r="P218" s="39"/>
      <c r="Q218" s="39"/>
      <c r="R218" s="39"/>
      <c r="S218" s="39"/>
      <c r="T218" s="39"/>
      <c r="U218" s="39"/>
      <c r="V218" s="39"/>
      <c r="W218" s="39"/>
    </row>
    <row r="219" spans="16:23" s="33" customFormat="1">
      <c r="P219" s="39"/>
      <c r="Q219" s="39"/>
      <c r="R219" s="39"/>
      <c r="S219" s="39"/>
      <c r="T219" s="39"/>
      <c r="U219" s="39"/>
      <c r="V219" s="39"/>
      <c r="W219" s="39"/>
    </row>
    <row r="220" spans="16:23" s="33" customFormat="1">
      <c r="P220" s="39"/>
      <c r="Q220" s="39"/>
      <c r="R220" s="39"/>
      <c r="S220" s="39"/>
      <c r="T220" s="39"/>
      <c r="U220" s="39"/>
      <c r="V220" s="39"/>
      <c r="W220" s="39"/>
    </row>
    <row r="221" spans="16:23" s="33" customFormat="1">
      <c r="P221" s="39"/>
      <c r="Q221" s="39"/>
      <c r="R221" s="39"/>
      <c r="S221" s="39"/>
      <c r="T221" s="39"/>
      <c r="U221" s="39"/>
      <c r="V221" s="39"/>
      <c r="W221" s="39"/>
    </row>
    <row r="222" spans="16:23" s="33" customFormat="1">
      <c r="P222" s="39"/>
      <c r="Q222" s="39"/>
      <c r="R222" s="39"/>
      <c r="S222" s="39"/>
      <c r="T222" s="39"/>
      <c r="U222" s="39"/>
      <c r="V222" s="39"/>
      <c r="W222" s="39"/>
    </row>
    <row r="223" spans="16:23" s="33" customFormat="1">
      <c r="P223" s="39"/>
      <c r="Q223" s="39"/>
      <c r="R223" s="39"/>
      <c r="S223" s="39"/>
      <c r="T223" s="39"/>
      <c r="U223" s="39"/>
      <c r="V223" s="39"/>
      <c r="W223" s="39"/>
    </row>
    <row r="224" spans="16:23" s="33" customFormat="1">
      <c r="P224" s="39"/>
      <c r="Q224" s="39"/>
      <c r="R224" s="39"/>
      <c r="S224" s="39"/>
      <c r="T224" s="39"/>
      <c r="U224" s="39"/>
      <c r="V224" s="39"/>
      <c r="W224" s="39"/>
    </row>
    <row r="225" spans="16:23" s="33" customFormat="1">
      <c r="P225" s="39"/>
      <c r="Q225" s="39"/>
      <c r="R225" s="39"/>
      <c r="S225" s="39"/>
      <c r="T225" s="39"/>
      <c r="U225" s="39"/>
      <c r="V225" s="39"/>
      <c r="W225" s="39"/>
    </row>
    <row r="226" spans="16:23" s="33" customFormat="1">
      <c r="P226" s="39"/>
      <c r="Q226" s="39"/>
      <c r="R226" s="39"/>
      <c r="S226" s="39"/>
      <c r="T226" s="39"/>
      <c r="U226" s="39"/>
      <c r="V226" s="39"/>
      <c r="W226" s="39"/>
    </row>
    <row r="227" spans="16:23" s="33" customFormat="1">
      <c r="P227" s="39"/>
      <c r="Q227" s="39"/>
      <c r="R227" s="39"/>
      <c r="S227" s="39"/>
      <c r="T227" s="39"/>
      <c r="U227" s="39"/>
      <c r="V227" s="39"/>
      <c r="W227" s="39"/>
    </row>
    <row r="228" spans="16:23" s="33" customFormat="1">
      <c r="P228" s="39"/>
      <c r="Q228" s="39"/>
      <c r="R228" s="39"/>
      <c r="S228" s="39"/>
      <c r="T228" s="39"/>
      <c r="U228" s="39"/>
      <c r="V228" s="39"/>
      <c r="W228" s="39"/>
    </row>
    <row r="229" spans="16:23" s="33" customFormat="1">
      <c r="P229" s="39"/>
      <c r="Q229" s="39"/>
      <c r="R229" s="39"/>
      <c r="S229" s="39"/>
      <c r="T229" s="39"/>
      <c r="U229" s="39"/>
      <c r="V229" s="39"/>
      <c r="W229" s="39"/>
    </row>
    <row r="230" spans="16:23" s="33" customFormat="1">
      <c r="P230" s="39"/>
      <c r="Q230" s="39"/>
      <c r="R230" s="39"/>
      <c r="S230" s="39"/>
      <c r="T230" s="39"/>
      <c r="U230" s="39"/>
      <c r="V230" s="39"/>
      <c r="W230" s="39"/>
    </row>
    <row r="231" spans="16:23" s="33" customFormat="1">
      <c r="P231" s="39"/>
      <c r="Q231" s="39"/>
      <c r="R231" s="39"/>
      <c r="S231" s="39"/>
      <c r="T231" s="39"/>
      <c r="U231" s="39"/>
      <c r="V231" s="39"/>
      <c r="W231" s="39"/>
    </row>
    <row r="232" spans="16:23" s="33" customFormat="1">
      <c r="P232" s="39"/>
      <c r="Q232" s="39"/>
      <c r="R232" s="39"/>
      <c r="S232" s="39"/>
      <c r="T232" s="39"/>
      <c r="U232" s="39"/>
      <c r="V232" s="39"/>
      <c r="W232" s="39"/>
    </row>
    <row r="233" spans="16:23" s="33" customFormat="1">
      <c r="P233" s="39"/>
      <c r="Q233" s="39"/>
      <c r="R233" s="39"/>
      <c r="S233" s="39"/>
      <c r="T233" s="39"/>
      <c r="U233" s="39"/>
      <c r="V233" s="39"/>
      <c r="W233" s="39"/>
    </row>
    <row r="234" spans="16:23" s="33" customFormat="1">
      <c r="P234" s="39"/>
      <c r="Q234" s="39"/>
      <c r="R234" s="39"/>
      <c r="S234" s="39"/>
      <c r="T234" s="39"/>
      <c r="U234" s="39"/>
      <c r="V234" s="39"/>
      <c r="W234" s="39"/>
    </row>
    <row r="235" spans="16:23" s="33" customFormat="1">
      <c r="P235" s="39"/>
      <c r="Q235" s="39"/>
      <c r="R235" s="39"/>
      <c r="S235" s="39"/>
      <c r="T235" s="39"/>
      <c r="U235" s="39"/>
      <c r="V235" s="39"/>
      <c r="W235" s="39"/>
    </row>
    <row r="236" spans="16:23" s="33" customFormat="1">
      <c r="P236" s="39"/>
      <c r="Q236" s="39"/>
      <c r="R236" s="39"/>
      <c r="S236" s="39"/>
      <c r="T236" s="39"/>
      <c r="U236" s="39"/>
      <c r="V236" s="39"/>
      <c r="W236" s="39"/>
    </row>
    <row r="237" spans="16:23" s="33" customFormat="1">
      <c r="P237" s="39"/>
      <c r="Q237" s="39"/>
      <c r="R237" s="39"/>
      <c r="S237" s="39"/>
      <c r="T237" s="39"/>
      <c r="U237" s="39"/>
      <c r="V237" s="39"/>
      <c r="W237" s="39"/>
    </row>
    <row r="238" spans="16:23" s="33" customFormat="1">
      <c r="P238" s="39"/>
      <c r="Q238" s="39"/>
      <c r="R238" s="39"/>
      <c r="S238" s="39"/>
      <c r="T238" s="39"/>
      <c r="U238" s="39"/>
      <c r="V238" s="39"/>
      <c r="W238" s="39"/>
    </row>
    <row r="239" spans="16:23" s="33" customFormat="1">
      <c r="P239" s="39"/>
      <c r="Q239" s="39"/>
      <c r="R239" s="39"/>
      <c r="S239" s="39"/>
      <c r="T239" s="39"/>
      <c r="U239" s="39"/>
      <c r="V239" s="39"/>
      <c r="W239" s="39"/>
    </row>
    <row r="240" spans="16:23" s="33" customFormat="1">
      <c r="P240" s="39"/>
      <c r="Q240" s="39"/>
      <c r="R240" s="39"/>
      <c r="S240" s="39"/>
      <c r="T240" s="39"/>
      <c r="U240" s="39"/>
      <c r="V240" s="39"/>
      <c r="W240" s="39"/>
    </row>
    <row r="241" spans="16:23" s="33" customFormat="1">
      <c r="P241" s="39"/>
      <c r="Q241" s="39"/>
      <c r="R241" s="39"/>
      <c r="S241" s="39"/>
      <c r="T241" s="39"/>
      <c r="U241" s="39"/>
      <c r="V241" s="39"/>
      <c r="W241" s="39"/>
    </row>
    <row r="242" spans="16:23" s="33" customFormat="1">
      <c r="P242" s="39"/>
      <c r="Q242" s="39"/>
      <c r="R242" s="39"/>
      <c r="S242" s="39"/>
      <c r="T242" s="39"/>
      <c r="U242" s="39"/>
      <c r="V242" s="39"/>
      <c r="W242" s="39"/>
    </row>
    <row r="243" spans="16:23" s="33" customFormat="1">
      <c r="P243" s="39"/>
      <c r="Q243" s="39"/>
      <c r="R243" s="39"/>
      <c r="S243" s="39"/>
      <c r="T243" s="39"/>
      <c r="U243" s="39"/>
      <c r="V243" s="39"/>
      <c r="W243" s="39"/>
    </row>
    <row r="244" spans="16:23" s="33" customFormat="1">
      <c r="P244" s="39"/>
      <c r="Q244" s="39"/>
      <c r="R244" s="39"/>
      <c r="S244" s="39"/>
      <c r="T244" s="39"/>
      <c r="U244" s="39"/>
      <c r="V244" s="39"/>
      <c r="W244" s="39"/>
    </row>
    <row r="245" spans="16:23" s="33" customFormat="1">
      <c r="P245" s="39"/>
      <c r="Q245" s="39"/>
      <c r="R245" s="39"/>
      <c r="S245" s="39"/>
      <c r="T245" s="39"/>
      <c r="U245" s="39"/>
      <c r="V245" s="39"/>
      <c r="W245" s="39"/>
    </row>
    <row r="246" spans="16:23" s="33" customFormat="1">
      <c r="P246" s="39"/>
      <c r="Q246" s="39"/>
      <c r="R246" s="39"/>
      <c r="S246" s="39"/>
      <c r="T246" s="39"/>
      <c r="U246" s="39"/>
      <c r="V246" s="39"/>
      <c r="W246" s="39"/>
    </row>
    <row r="247" spans="16:23" s="33" customFormat="1">
      <c r="P247" s="39"/>
      <c r="Q247" s="39"/>
      <c r="R247" s="39"/>
      <c r="S247" s="39"/>
      <c r="T247" s="39"/>
      <c r="U247" s="39"/>
      <c r="V247" s="39"/>
      <c r="W247" s="39"/>
    </row>
    <row r="248" spans="16:23" s="33" customFormat="1">
      <c r="P248" s="39"/>
      <c r="Q248" s="39"/>
      <c r="R248" s="39"/>
      <c r="S248" s="39"/>
      <c r="T248" s="39"/>
      <c r="U248" s="39"/>
      <c r="V248" s="39"/>
      <c r="W248" s="39"/>
    </row>
    <row r="249" spans="16:23" s="33" customFormat="1">
      <c r="P249" s="39"/>
      <c r="Q249" s="39"/>
      <c r="R249" s="39"/>
      <c r="S249" s="39"/>
      <c r="T249" s="39"/>
      <c r="U249" s="39"/>
      <c r="V249" s="39"/>
      <c r="W249" s="39"/>
    </row>
    <row r="250" spans="16:23" s="33" customFormat="1">
      <c r="P250" s="39"/>
      <c r="Q250" s="39"/>
      <c r="R250" s="39"/>
      <c r="S250" s="39"/>
      <c r="T250" s="39"/>
      <c r="U250" s="39"/>
      <c r="V250" s="39"/>
      <c r="W250" s="39"/>
    </row>
    <row r="251" spans="16:23" s="33" customFormat="1">
      <c r="P251" s="39"/>
      <c r="Q251" s="39"/>
      <c r="R251" s="39"/>
      <c r="S251" s="39"/>
      <c r="T251" s="39"/>
      <c r="U251" s="39"/>
      <c r="V251" s="39"/>
      <c r="W251" s="39"/>
    </row>
    <row r="252" spans="16:23" s="33" customFormat="1">
      <c r="P252" s="39"/>
      <c r="Q252" s="39"/>
      <c r="R252" s="39"/>
      <c r="S252" s="39"/>
      <c r="T252" s="39"/>
      <c r="U252" s="39"/>
      <c r="V252" s="39"/>
      <c r="W252" s="39"/>
    </row>
    <row r="253" spans="16:23" s="33" customFormat="1">
      <c r="P253" s="39"/>
      <c r="Q253" s="39"/>
      <c r="R253" s="39"/>
      <c r="S253" s="39"/>
      <c r="T253" s="39"/>
      <c r="U253" s="39"/>
      <c r="V253" s="39"/>
      <c r="W253" s="39"/>
    </row>
    <row r="254" spans="16:23" s="33" customFormat="1">
      <c r="P254" s="39"/>
      <c r="Q254" s="39"/>
      <c r="R254" s="39"/>
      <c r="S254" s="39"/>
      <c r="T254" s="39"/>
      <c r="U254" s="39"/>
      <c r="V254" s="39"/>
      <c r="W254" s="39"/>
    </row>
    <row r="255" spans="16:23" s="33" customFormat="1">
      <c r="P255" s="39"/>
      <c r="Q255" s="39"/>
      <c r="R255" s="39"/>
      <c r="S255" s="39"/>
      <c r="T255" s="39"/>
      <c r="U255" s="39"/>
      <c r="V255" s="39"/>
      <c r="W255" s="39"/>
    </row>
    <row r="256" spans="16:23" s="33" customFormat="1">
      <c r="P256" s="39"/>
      <c r="Q256" s="39"/>
      <c r="R256" s="39"/>
      <c r="S256" s="39"/>
      <c r="T256" s="39"/>
      <c r="U256" s="39"/>
      <c r="V256" s="39"/>
      <c r="W256" s="39"/>
    </row>
    <row r="257" spans="16:23" s="33" customFormat="1">
      <c r="P257" s="39"/>
      <c r="Q257" s="39"/>
      <c r="R257" s="39"/>
      <c r="S257" s="39"/>
      <c r="T257" s="39"/>
      <c r="U257" s="39"/>
      <c r="V257" s="39"/>
      <c r="W257" s="39"/>
    </row>
    <row r="258" spans="16:23" s="33" customFormat="1">
      <c r="P258" s="39"/>
      <c r="Q258" s="39"/>
      <c r="R258" s="39"/>
      <c r="S258" s="39"/>
      <c r="T258" s="39"/>
      <c r="U258" s="39"/>
      <c r="V258" s="39"/>
      <c r="W258" s="39"/>
    </row>
    <row r="259" spans="16:23" s="33" customFormat="1">
      <c r="P259" s="39"/>
      <c r="Q259" s="39"/>
      <c r="R259" s="39"/>
      <c r="S259" s="39"/>
      <c r="T259" s="39"/>
      <c r="U259" s="39"/>
      <c r="V259" s="39"/>
      <c r="W259" s="39"/>
    </row>
    <row r="260" spans="16:23" s="33" customFormat="1">
      <c r="P260" s="39"/>
      <c r="Q260" s="39"/>
      <c r="R260" s="39"/>
      <c r="S260" s="39"/>
      <c r="T260" s="39"/>
      <c r="U260" s="39"/>
      <c r="V260" s="39"/>
      <c r="W260" s="39"/>
    </row>
    <row r="261" spans="16:23" s="33" customFormat="1">
      <c r="P261" s="39"/>
      <c r="Q261" s="39"/>
      <c r="R261" s="39"/>
      <c r="S261" s="39"/>
      <c r="T261" s="39"/>
      <c r="U261" s="39"/>
      <c r="V261" s="39"/>
      <c r="W261" s="39"/>
    </row>
    <row r="262" spans="16:23" s="33" customFormat="1">
      <c r="P262" s="39"/>
      <c r="Q262" s="39"/>
      <c r="R262" s="39"/>
      <c r="S262" s="39"/>
      <c r="T262" s="39"/>
      <c r="U262" s="39"/>
      <c r="V262" s="39"/>
      <c r="W262" s="39"/>
    </row>
    <row r="263" spans="16:23" s="33" customFormat="1">
      <c r="P263" s="39"/>
      <c r="Q263" s="39"/>
      <c r="R263" s="39"/>
      <c r="S263" s="39"/>
      <c r="T263" s="39"/>
      <c r="U263" s="39"/>
      <c r="V263" s="39"/>
      <c r="W263" s="39"/>
    </row>
    <row r="264" spans="16:23" s="33" customFormat="1">
      <c r="P264" s="39"/>
      <c r="Q264" s="39"/>
      <c r="R264" s="39"/>
      <c r="S264" s="39"/>
      <c r="T264" s="39"/>
      <c r="U264" s="39"/>
      <c r="V264" s="39"/>
      <c r="W264" s="39"/>
    </row>
    <row r="265" spans="16:23" s="33" customFormat="1">
      <c r="P265" s="39"/>
      <c r="Q265" s="39"/>
      <c r="R265" s="39"/>
      <c r="S265" s="39"/>
      <c r="T265" s="39"/>
      <c r="U265" s="39"/>
      <c r="V265" s="39"/>
      <c r="W265" s="39"/>
    </row>
    <row r="266" spans="16:23" s="33" customFormat="1">
      <c r="P266" s="39"/>
      <c r="Q266" s="39"/>
      <c r="R266" s="39"/>
      <c r="S266" s="39"/>
      <c r="T266" s="39"/>
      <c r="U266" s="39"/>
      <c r="V266" s="39"/>
      <c r="W266" s="39"/>
    </row>
    <row r="267" spans="16:23" s="33" customFormat="1">
      <c r="P267" s="39"/>
      <c r="Q267" s="39"/>
      <c r="R267" s="39"/>
      <c r="S267" s="39"/>
      <c r="T267" s="39"/>
      <c r="U267" s="39"/>
      <c r="V267" s="39"/>
      <c r="W267" s="39"/>
    </row>
    <row r="268" spans="16:23" s="33" customFormat="1">
      <c r="P268" s="39"/>
      <c r="Q268" s="39"/>
      <c r="R268" s="39"/>
      <c r="S268" s="39"/>
      <c r="T268" s="39"/>
      <c r="U268" s="39"/>
      <c r="V268" s="39"/>
      <c r="W268" s="39"/>
    </row>
    <row r="269" spans="16:23" s="33" customFormat="1">
      <c r="P269" s="39"/>
      <c r="Q269" s="39"/>
      <c r="R269" s="39"/>
      <c r="S269" s="39"/>
      <c r="T269" s="39"/>
      <c r="U269" s="39"/>
      <c r="V269" s="39"/>
      <c r="W269" s="39"/>
    </row>
    <row r="270" spans="16:23" s="33" customFormat="1">
      <c r="P270" s="39"/>
      <c r="Q270" s="39"/>
      <c r="R270" s="39"/>
      <c r="S270" s="39"/>
      <c r="T270" s="39"/>
      <c r="U270" s="39"/>
      <c r="V270" s="39"/>
      <c r="W270" s="39"/>
    </row>
    <row r="271" spans="16:23" s="33" customFormat="1">
      <c r="P271" s="39"/>
      <c r="Q271" s="39"/>
      <c r="R271" s="39"/>
      <c r="S271" s="39"/>
      <c r="T271" s="39"/>
      <c r="U271" s="39"/>
      <c r="V271" s="39"/>
      <c r="W271" s="39"/>
    </row>
    <row r="272" spans="16:23" s="33" customFormat="1">
      <c r="P272" s="39"/>
      <c r="Q272" s="39"/>
      <c r="R272" s="39"/>
      <c r="S272" s="39"/>
      <c r="T272" s="39"/>
      <c r="U272" s="39"/>
      <c r="V272" s="39"/>
      <c r="W272" s="39"/>
    </row>
    <row r="273" spans="16:23" s="33" customFormat="1">
      <c r="P273" s="39"/>
      <c r="Q273" s="39"/>
      <c r="R273" s="39"/>
      <c r="S273" s="39"/>
      <c r="T273" s="39"/>
      <c r="U273" s="39"/>
      <c r="V273" s="39"/>
      <c r="W273" s="39"/>
    </row>
    <row r="274" spans="16:23" s="33" customFormat="1">
      <c r="P274" s="39"/>
      <c r="Q274" s="39"/>
      <c r="R274" s="39"/>
      <c r="S274" s="39"/>
      <c r="T274" s="39"/>
      <c r="U274" s="39"/>
      <c r="V274" s="39"/>
      <c r="W274" s="39"/>
    </row>
    <row r="275" spans="16:23" s="33" customFormat="1">
      <c r="P275" s="39"/>
      <c r="Q275" s="39"/>
      <c r="R275" s="39"/>
      <c r="S275" s="39"/>
      <c r="T275" s="39"/>
      <c r="U275" s="39"/>
      <c r="V275" s="39"/>
      <c r="W275" s="39"/>
    </row>
    <row r="276" spans="16:23" s="33" customFormat="1">
      <c r="P276" s="39"/>
      <c r="Q276" s="39"/>
      <c r="R276" s="39"/>
      <c r="S276" s="39"/>
      <c r="T276" s="39"/>
      <c r="U276" s="39"/>
      <c r="V276" s="39"/>
      <c r="W276" s="39"/>
    </row>
    <row r="277" spans="16:23" s="33" customFormat="1">
      <c r="P277" s="39"/>
      <c r="Q277" s="39"/>
      <c r="R277" s="39"/>
      <c r="S277" s="39"/>
      <c r="T277" s="39"/>
      <c r="U277" s="39"/>
      <c r="V277" s="39"/>
      <c r="W277" s="39"/>
    </row>
    <row r="278" spans="16:23" s="33" customFormat="1">
      <c r="P278" s="39"/>
      <c r="Q278" s="39"/>
      <c r="R278" s="39"/>
      <c r="S278" s="39"/>
      <c r="T278" s="39"/>
      <c r="U278" s="39"/>
      <c r="V278" s="39"/>
      <c r="W278" s="39"/>
    </row>
    <row r="279" spans="16:23" s="33" customFormat="1">
      <c r="P279" s="39"/>
      <c r="Q279" s="39"/>
      <c r="R279" s="39"/>
      <c r="S279" s="39"/>
      <c r="T279" s="39"/>
      <c r="U279" s="39"/>
      <c r="V279" s="39"/>
      <c r="W279" s="39"/>
    </row>
    <row r="280" spans="16:23" s="33" customFormat="1">
      <c r="P280" s="39"/>
      <c r="Q280" s="39"/>
      <c r="R280" s="39"/>
      <c r="S280" s="39"/>
      <c r="T280" s="39"/>
      <c r="U280" s="39"/>
      <c r="V280" s="39"/>
      <c r="W280" s="39"/>
    </row>
    <row r="281" spans="16:23" s="33" customFormat="1">
      <c r="P281" s="39"/>
      <c r="Q281" s="39"/>
      <c r="R281" s="39"/>
      <c r="S281" s="39"/>
      <c r="T281" s="39"/>
      <c r="U281" s="39"/>
      <c r="V281" s="39"/>
      <c r="W281" s="39"/>
    </row>
    <row r="282" spans="16:23" s="33" customFormat="1">
      <c r="P282" s="39"/>
      <c r="Q282" s="39"/>
      <c r="R282" s="39"/>
      <c r="S282" s="39"/>
      <c r="T282" s="39"/>
      <c r="U282" s="39"/>
      <c r="V282" s="39"/>
      <c r="W282" s="39"/>
    </row>
    <row r="283" spans="16:23" s="33" customFormat="1">
      <c r="P283" s="39"/>
      <c r="Q283" s="39"/>
      <c r="R283" s="39"/>
      <c r="S283" s="39"/>
      <c r="T283" s="39"/>
      <c r="U283" s="39"/>
      <c r="V283" s="39"/>
      <c r="W283" s="39"/>
    </row>
    <row r="284" spans="16:23" s="33" customFormat="1">
      <c r="P284" s="39"/>
      <c r="Q284" s="39"/>
      <c r="R284" s="39"/>
      <c r="S284" s="39"/>
      <c r="T284" s="39"/>
      <c r="U284" s="39"/>
      <c r="V284" s="39"/>
      <c r="W284" s="39"/>
    </row>
    <row r="285" spans="16:23" s="33" customFormat="1">
      <c r="P285" s="39"/>
      <c r="Q285" s="39"/>
      <c r="R285" s="39"/>
      <c r="S285" s="39"/>
      <c r="T285" s="39"/>
      <c r="U285" s="39"/>
      <c r="V285" s="39"/>
      <c r="W285" s="39"/>
    </row>
    <row r="286" spans="16:23" s="33" customFormat="1">
      <c r="P286" s="39"/>
      <c r="Q286" s="39"/>
      <c r="R286" s="39"/>
      <c r="S286" s="39"/>
      <c r="T286" s="39"/>
      <c r="U286" s="39"/>
      <c r="V286" s="39"/>
      <c r="W286" s="39"/>
    </row>
    <row r="287" spans="16:23" s="33" customFormat="1">
      <c r="P287" s="39"/>
      <c r="Q287" s="39"/>
      <c r="R287" s="39"/>
      <c r="S287" s="39"/>
      <c r="T287" s="39"/>
      <c r="U287" s="39"/>
      <c r="V287" s="39"/>
      <c r="W287" s="39"/>
    </row>
    <row r="288" spans="16:23" s="33" customFormat="1">
      <c r="P288" s="39"/>
      <c r="Q288" s="39"/>
      <c r="R288" s="39"/>
      <c r="S288" s="39"/>
      <c r="T288" s="39"/>
      <c r="U288" s="39"/>
      <c r="V288" s="39"/>
      <c r="W288" s="39"/>
    </row>
    <row r="289" spans="16:23" s="33" customFormat="1">
      <c r="P289" s="39"/>
      <c r="Q289" s="39"/>
      <c r="R289" s="39"/>
      <c r="S289" s="39"/>
      <c r="T289" s="39"/>
      <c r="U289" s="39"/>
      <c r="V289" s="39"/>
      <c r="W289" s="39"/>
    </row>
    <row r="290" spans="16:23" s="33" customFormat="1">
      <c r="P290" s="39"/>
      <c r="Q290" s="39"/>
      <c r="R290" s="39"/>
      <c r="S290" s="39"/>
      <c r="T290" s="39"/>
      <c r="U290" s="39"/>
      <c r="V290" s="39"/>
      <c r="W290" s="39"/>
    </row>
    <row r="291" spans="16:23" s="33" customFormat="1">
      <c r="P291" s="39"/>
      <c r="Q291" s="39"/>
      <c r="R291" s="39"/>
      <c r="S291" s="39"/>
      <c r="T291" s="39"/>
      <c r="U291" s="39"/>
      <c r="V291" s="39"/>
      <c r="W291" s="39"/>
    </row>
    <row r="292" spans="16:23" s="33" customFormat="1">
      <c r="P292" s="39"/>
      <c r="Q292" s="39"/>
      <c r="R292" s="39"/>
      <c r="S292" s="39"/>
      <c r="T292" s="39"/>
      <c r="U292" s="39"/>
      <c r="V292" s="39"/>
      <c r="W292" s="39"/>
    </row>
    <row r="293" spans="16:23" s="33" customFormat="1">
      <c r="P293" s="39"/>
      <c r="Q293" s="39"/>
      <c r="R293" s="39"/>
      <c r="S293" s="39"/>
      <c r="T293" s="39"/>
      <c r="U293" s="39"/>
      <c r="V293" s="39"/>
      <c r="W293" s="39"/>
    </row>
    <row r="294" spans="16:23" s="33" customFormat="1">
      <c r="P294" s="39"/>
      <c r="Q294" s="39"/>
      <c r="R294" s="39"/>
      <c r="S294" s="39"/>
      <c r="T294" s="39"/>
      <c r="U294" s="39"/>
      <c r="V294" s="39"/>
      <c r="W294" s="39"/>
    </row>
    <row r="295" spans="16:23" s="33" customFormat="1">
      <c r="P295" s="39"/>
      <c r="Q295" s="39"/>
      <c r="R295" s="39"/>
      <c r="S295" s="39"/>
      <c r="T295" s="39"/>
      <c r="U295" s="39"/>
      <c r="V295" s="39"/>
      <c r="W295" s="39"/>
    </row>
    <row r="296" spans="16:23" s="33" customFormat="1">
      <c r="P296" s="39"/>
      <c r="Q296" s="39"/>
      <c r="R296" s="39"/>
      <c r="S296" s="39"/>
      <c r="T296" s="39"/>
      <c r="U296" s="39"/>
      <c r="V296" s="39"/>
      <c r="W296" s="39"/>
    </row>
    <row r="297" spans="16:23" s="33" customFormat="1">
      <c r="P297" s="39"/>
      <c r="Q297" s="39"/>
      <c r="R297" s="39"/>
      <c r="S297" s="39"/>
      <c r="T297" s="39"/>
      <c r="U297" s="39"/>
      <c r="V297" s="39"/>
      <c r="W297" s="39"/>
    </row>
    <row r="298" spans="16:23" s="33" customFormat="1">
      <c r="P298" s="39"/>
      <c r="Q298" s="39"/>
      <c r="R298" s="39"/>
      <c r="S298" s="39"/>
      <c r="T298" s="39"/>
      <c r="U298" s="39"/>
      <c r="V298" s="39"/>
      <c r="W298" s="39"/>
    </row>
    <row r="299" spans="16:23" s="33" customFormat="1">
      <c r="P299" s="39"/>
      <c r="Q299" s="39"/>
      <c r="R299" s="39"/>
      <c r="S299" s="39"/>
      <c r="T299" s="39"/>
      <c r="U299" s="39"/>
      <c r="V299" s="39"/>
      <c r="W299" s="39"/>
    </row>
    <row r="300" spans="16:23" s="33" customFormat="1">
      <c r="P300" s="39"/>
      <c r="Q300" s="39"/>
      <c r="R300" s="39"/>
      <c r="S300" s="39"/>
      <c r="T300" s="39"/>
      <c r="U300" s="39"/>
      <c r="V300" s="39"/>
      <c r="W300" s="39"/>
    </row>
    <row r="301" spans="16:23" s="33" customFormat="1">
      <c r="P301" s="39"/>
      <c r="Q301" s="39"/>
      <c r="R301" s="39"/>
      <c r="S301" s="39"/>
      <c r="T301" s="39"/>
      <c r="U301" s="39"/>
      <c r="V301" s="39"/>
      <c r="W301" s="39"/>
    </row>
    <row r="302" spans="16:23" s="33" customFormat="1">
      <c r="P302" s="39"/>
      <c r="Q302" s="39"/>
      <c r="R302" s="39"/>
      <c r="S302" s="39"/>
      <c r="T302" s="39"/>
      <c r="U302" s="39"/>
      <c r="V302" s="39"/>
      <c r="W302" s="39"/>
    </row>
    <row r="303" spans="16:23" s="33" customFormat="1">
      <c r="P303" s="39"/>
      <c r="Q303" s="39"/>
      <c r="R303" s="39"/>
      <c r="S303" s="39"/>
      <c r="T303" s="39"/>
      <c r="U303" s="39"/>
      <c r="V303" s="39"/>
      <c r="W303" s="39"/>
    </row>
    <row r="304" spans="16:23" s="33" customFormat="1">
      <c r="P304" s="39"/>
      <c r="Q304" s="39"/>
      <c r="R304" s="39"/>
      <c r="S304" s="39"/>
      <c r="T304" s="39"/>
      <c r="U304" s="39"/>
      <c r="V304" s="39"/>
      <c r="W304" s="39"/>
    </row>
    <row r="305" spans="16:23" s="33" customFormat="1">
      <c r="P305" s="39"/>
      <c r="Q305" s="39"/>
      <c r="R305" s="39"/>
      <c r="S305" s="39"/>
      <c r="T305" s="39"/>
      <c r="U305" s="39"/>
      <c r="V305" s="39"/>
      <c r="W305" s="39"/>
    </row>
    <row r="306" spans="16:23" s="33" customFormat="1">
      <c r="P306" s="39"/>
      <c r="Q306" s="39"/>
      <c r="R306" s="39"/>
      <c r="S306" s="39"/>
      <c r="T306" s="39"/>
      <c r="U306" s="39"/>
      <c r="V306" s="39"/>
      <c r="W306" s="39"/>
    </row>
    <row r="307" spans="16:23" s="33" customFormat="1">
      <c r="P307" s="39"/>
      <c r="Q307" s="39"/>
      <c r="R307" s="39"/>
      <c r="S307" s="39"/>
      <c r="T307" s="39"/>
      <c r="U307" s="39"/>
      <c r="V307" s="39"/>
      <c r="W307" s="39"/>
    </row>
    <row r="308" spans="16:23" s="33" customFormat="1">
      <c r="P308" s="39"/>
      <c r="Q308" s="39"/>
      <c r="R308" s="39"/>
      <c r="S308" s="39"/>
      <c r="T308" s="39"/>
      <c r="U308" s="39"/>
      <c r="V308" s="39"/>
      <c r="W308" s="39"/>
    </row>
    <row r="309" spans="16:23" s="33" customFormat="1">
      <c r="P309" s="39"/>
      <c r="Q309" s="39"/>
      <c r="R309" s="39"/>
      <c r="S309" s="39"/>
      <c r="T309" s="39"/>
      <c r="U309" s="39"/>
      <c r="V309" s="39"/>
      <c r="W309" s="39"/>
    </row>
    <row r="310" spans="16:23" s="33" customFormat="1">
      <c r="P310" s="39"/>
      <c r="Q310" s="39"/>
      <c r="R310" s="39"/>
      <c r="S310" s="39"/>
      <c r="T310" s="39"/>
      <c r="U310" s="39"/>
      <c r="V310" s="39"/>
      <c r="W310" s="39"/>
    </row>
    <row r="311" spans="16:23" s="33" customFormat="1">
      <c r="P311" s="39"/>
      <c r="Q311" s="39"/>
      <c r="R311" s="39"/>
      <c r="S311" s="39"/>
      <c r="T311" s="39"/>
      <c r="U311" s="39"/>
      <c r="V311" s="39"/>
      <c r="W311" s="39"/>
    </row>
    <row r="312" spans="16:23" s="33" customFormat="1">
      <c r="P312" s="39"/>
      <c r="Q312" s="39"/>
      <c r="R312" s="39"/>
      <c r="S312" s="39"/>
      <c r="T312" s="39"/>
      <c r="U312" s="39"/>
      <c r="V312" s="39"/>
      <c r="W312" s="39"/>
    </row>
    <row r="313" spans="16:23" s="33" customFormat="1">
      <c r="P313" s="39"/>
      <c r="Q313" s="39"/>
      <c r="R313" s="39"/>
      <c r="S313" s="39"/>
      <c r="T313" s="39"/>
      <c r="U313" s="39"/>
      <c r="V313" s="39"/>
      <c r="W313" s="39"/>
    </row>
    <row r="314" spans="16:23" s="33" customFormat="1">
      <c r="P314" s="39"/>
      <c r="Q314" s="39"/>
      <c r="R314" s="39"/>
      <c r="S314" s="39"/>
      <c r="T314" s="39"/>
      <c r="U314" s="39"/>
      <c r="V314" s="39"/>
      <c r="W314" s="39"/>
    </row>
    <row r="315" spans="16:23" s="33" customFormat="1">
      <c r="P315" s="39"/>
      <c r="Q315" s="39"/>
      <c r="R315" s="39"/>
      <c r="S315" s="39"/>
      <c r="T315" s="39"/>
      <c r="U315" s="39"/>
      <c r="V315" s="39"/>
      <c r="W315" s="39"/>
    </row>
    <row r="316" spans="16:23" s="33" customFormat="1">
      <c r="P316" s="39"/>
      <c r="Q316" s="39"/>
      <c r="R316" s="39"/>
      <c r="S316" s="39"/>
      <c r="T316" s="39"/>
      <c r="U316" s="39"/>
      <c r="V316" s="39"/>
      <c r="W316" s="39"/>
    </row>
    <row r="317" spans="16:23" s="33" customFormat="1">
      <c r="P317" s="39"/>
      <c r="Q317" s="39"/>
      <c r="R317" s="39"/>
      <c r="S317" s="39"/>
      <c r="T317" s="39"/>
      <c r="U317" s="39"/>
      <c r="V317" s="39"/>
      <c r="W317" s="39"/>
    </row>
    <row r="318" spans="16:23" s="33" customFormat="1">
      <c r="P318" s="39"/>
      <c r="Q318" s="39"/>
      <c r="R318" s="39"/>
      <c r="S318" s="39"/>
      <c r="T318" s="39"/>
      <c r="U318" s="39"/>
      <c r="V318" s="39"/>
      <c r="W318" s="39"/>
    </row>
    <row r="319" spans="16:23" s="33" customFormat="1">
      <c r="P319" s="39"/>
      <c r="Q319" s="39"/>
      <c r="R319" s="39"/>
      <c r="S319" s="39"/>
      <c r="T319" s="39"/>
      <c r="U319" s="39"/>
      <c r="V319" s="39"/>
      <c r="W319" s="39"/>
    </row>
    <row r="320" spans="16:23" s="33" customFormat="1">
      <c r="P320" s="39"/>
      <c r="Q320" s="39"/>
      <c r="R320" s="39"/>
      <c r="S320" s="39"/>
      <c r="T320" s="39"/>
      <c r="U320" s="39"/>
      <c r="V320" s="39"/>
      <c r="W320" s="39"/>
    </row>
    <row r="321" spans="16:23" s="33" customFormat="1">
      <c r="P321" s="39"/>
      <c r="Q321" s="39"/>
      <c r="R321" s="39"/>
      <c r="S321" s="39"/>
      <c r="T321" s="39"/>
      <c r="U321" s="39"/>
      <c r="V321" s="39"/>
      <c r="W321" s="39"/>
    </row>
    <row r="322" spans="16:23" s="33" customFormat="1">
      <c r="P322" s="39"/>
      <c r="Q322" s="39"/>
      <c r="R322" s="39"/>
      <c r="S322" s="39"/>
      <c r="T322" s="39"/>
      <c r="U322" s="39"/>
      <c r="V322" s="39"/>
      <c r="W322" s="39"/>
    </row>
    <row r="323" spans="16:23" s="33" customFormat="1">
      <c r="P323" s="39"/>
      <c r="Q323" s="39"/>
      <c r="R323" s="39"/>
      <c r="S323" s="39"/>
      <c r="T323" s="39"/>
      <c r="U323" s="39"/>
      <c r="V323" s="39"/>
      <c r="W323" s="39"/>
    </row>
    <row r="324" spans="16:23" s="33" customFormat="1">
      <c r="P324" s="39"/>
      <c r="Q324" s="39"/>
      <c r="R324" s="39"/>
      <c r="S324" s="39"/>
      <c r="T324" s="39"/>
      <c r="U324" s="39"/>
      <c r="V324" s="39"/>
      <c r="W324" s="39"/>
    </row>
    <row r="325" spans="16:23" s="33" customFormat="1">
      <c r="P325" s="39"/>
      <c r="Q325" s="39"/>
      <c r="R325" s="39"/>
      <c r="S325" s="39"/>
      <c r="T325" s="39"/>
      <c r="U325" s="39"/>
      <c r="V325" s="39"/>
      <c r="W325" s="39"/>
    </row>
    <row r="326" spans="16:23" s="33" customFormat="1">
      <c r="P326" s="39"/>
      <c r="Q326" s="39"/>
      <c r="R326" s="39"/>
      <c r="S326" s="39"/>
      <c r="T326" s="39"/>
      <c r="U326" s="39"/>
      <c r="V326" s="39"/>
      <c r="W326" s="39"/>
    </row>
    <row r="327" spans="16:23" s="33" customFormat="1">
      <c r="P327" s="39"/>
      <c r="Q327" s="39"/>
      <c r="R327" s="39"/>
      <c r="S327" s="39"/>
      <c r="T327" s="39"/>
      <c r="U327" s="39"/>
      <c r="V327" s="39"/>
      <c r="W327" s="39"/>
    </row>
    <row r="328" spans="16:23" s="33" customFormat="1">
      <c r="P328" s="39"/>
      <c r="Q328" s="39"/>
      <c r="R328" s="39"/>
      <c r="S328" s="39"/>
      <c r="T328" s="39"/>
      <c r="U328" s="39"/>
      <c r="V328" s="39"/>
      <c r="W328" s="39"/>
    </row>
    <row r="329" spans="16:23" s="33" customFormat="1">
      <c r="P329" s="39"/>
      <c r="Q329" s="39"/>
      <c r="R329" s="39"/>
      <c r="S329" s="39"/>
      <c r="T329" s="39"/>
      <c r="U329" s="39"/>
      <c r="V329" s="39"/>
      <c r="W329" s="39"/>
    </row>
    <row r="330" spans="16:23" s="33" customFormat="1">
      <c r="P330" s="39"/>
      <c r="Q330" s="39"/>
      <c r="R330" s="39"/>
      <c r="S330" s="39"/>
      <c r="T330" s="39"/>
      <c r="U330" s="39"/>
      <c r="V330" s="39"/>
      <c r="W330" s="39"/>
    </row>
    <row r="331" spans="16:23" s="33" customFormat="1">
      <c r="P331" s="39"/>
      <c r="Q331" s="39"/>
      <c r="R331" s="39"/>
      <c r="S331" s="39"/>
      <c r="T331" s="39"/>
      <c r="U331" s="39"/>
      <c r="V331" s="39"/>
      <c r="W331" s="39"/>
    </row>
    <row r="332" spans="16:23" s="33" customFormat="1">
      <c r="P332" s="39"/>
      <c r="Q332" s="39"/>
      <c r="R332" s="39"/>
      <c r="S332" s="39"/>
      <c r="T332" s="39"/>
      <c r="U332" s="39"/>
      <c r="V332" s="39"/>
      <c r="W332" s="39"/>
    </row>
    <row r="333" spans="16:23" s="33" customFormat="1">
      <c r="P333" s="39"/>
      <c r="Q333" s="39"/>
      <c r="R333" s="39"/>
      <c r="S333" s="39"/>
      <c r="T333" s="39"/>
      <c r="U333" s="39"/>
      <c r="V333" s="39"/>
      <c r="W333" s="39"/>
    </row>
    <row r="334" spans="16:23" s="33" customFormat="1">
      <c r="P334" s="39"/>
      <c r="Q334" s="39"/>
      <c r="R334" s="39"/>
      <c r="S334" s="39"/>
      <c r="T334" s="39"/>
      <c r="U334" s="39"/>
      <c r="V334" s="39"/>
      <c r="W334" s="39"/>
    </row>
    <row r="335" spans="16:23" s="33" customFormat="1">
      <c r="P335" s="39"/>
      <c r="Q335" s="39"/>
      <c r="R335" s="39"/>
      <c r="S335" s="39"/>
      <c r="T335" s="39"/>
      <c r="U335" s="39"/>
      <c r="V335" s="39"/>
      <c r="W335" s="39"/>
    </row>
    <row r="336" spans="16:23" s="33" customFormat="1">
      <c r="P336" s="39"/>
      <c r="Q336" s="39"/>
      <c r="R336" s="39"/>
      <c r="S336" s="39"/>
      <c r="T336" s="39"/>
      <c r="U336" s="39"/>
      <c r="V336" s="39"/>
      <c r="W336" s="39"/>
    </row>
    <row r="337" spans="16:23" s="33" customFormat="1">
      <c r="P337" s="39"/>
      <c r="Q337" s="39"/>
      <c r="R337" s="39"/>
      <c r="S337" s="39"/>
      <c r="T337" s="39"/>
      <c r="U337" s="39"/>
      <c r="V337" s="39"/>
      <c r="W337" s="39"/>
    </row>
    <row r="338" spans="16:23" s="33" customFormat="1">
      <c r="P338" s="39"/>
      <c r="Q338" s="39"/>
      <c r="R338" s="39"/>
      <c r="S338" s="39"/>
      <c r="T338" s="39"/>
      <c r="U338" s="39"/>
      <c r="V338" s="39"/>
      <c r="W338" s="39"/>
    </row>
    <row r="339" spans="16:23" s="33" customFormat="1">
      <c r="P339" s="39"/>
      <c r="Q339" s="39"/>
      <c r="R339" s="39"/>
      <c r="S339" s="39"/>
      <c r="T339" s="39"/>
      <c r="U339" s="39"/>
      <c r="V339" s="39"/>
      <c r="W339" s="39"/>
    </row>
    <row r="340" spans="16:23" s="33" customFormat="1">
      <c r="P340" s="39"/>
      <c r="Q340" s="39"/>
      <c r="R340" s="39"/>
      <c r="S340" s="39"/>
      <c r="T340" s="39"/>
      <c r="U340" s="39"/>
      <c r="V340" s="39"/>
      <c r="W340" s="39"/>
    </row>
    <row r="341" spans="16:23" s="33" customFormat="1">
      <c r="P341" s="39"/>
      <c r="Q341" s="39"/>
      <c r="R341" s="39"/>
      <c r="S341" s="39"/>
      <c r="T341" s="39"/>
      <c r="U341" s="39"/>
      <c r="V341" s="39"/>
      <c r="W341" s="39"/>
    </row>
    <row r="342" spans="16:23" s="33" customFormat="1">
      <c r="P342" s="39"/>
      <c r="Q342" s="39"/>
      <c r="R342" s="39"/>
      <c r="S342" s="39"/>
      <c r="T342" s="39"/>
      <c r="U342" s="39"/>
      <c r="V342" s="39"/>
      <c r="W342" s="39"/>
    </row>
    <row r="343" spans="16:23" s="33" customFormat="1">
      <c r="P343" s="39"/>
      <c r="Q343" s="39"/>
      <c r="R343" s="39"/>
      <c r="S343" s="39"/>
      <c r="T343" s="39"/>
      <c r="U343" s="39"/>
      <c r="V343" s="39"/>
      <c r="W343" s="39"/>
    </row>
    <row r="344" spans="16:23" s="33" customFormat="1">
      <c r="P344" s="39"/>
      <c r="Q344" s="39"/>
      <c r="R344" s="39"/>
      <c r="S344" s="39"/>
      <c r="T344" s="39"/>
      <c r="U344" s="39"/>
      <c r="V344" s="39"/>
      <c r="W344" s="39"/>
    </row>
    <row r="345" spans="16:23" s="33" customFormat="1">
      <c r="P345" s="39"/>
      <c r="Q345" s="39"/>
      <c r="R345" s="39"/>
      <c r="S345" s="39"/>
      <c r="T345" s="39"/>
      <c r="U345" s="39"/>
      <c r="V345" s="39"/>
      <c r="W345" s="39"/>
    </row>
    <row r="346" spans="16:23" s="33" customFormat="1">
      <c r="P346" s="39"/>
      <c r="Q346" s="39"/>
      <c r="R346" s="39"/>
      <c r="S346" s="39"/>
      <c r="T346" s="39"/>
      <c r="U346" s="39"/>
      <c r="V346" s="39"/>
      <c r="W346" s="39"/>
    </row>
    <row r="347" spans="16:23" s="33" customFormat="1">
      <c r="P347" s="39"/>
      <c r="Q347" s="39"/>
      <c r="R347" s="39"/>
      <c r="S347" s="39"/>
      <c r="T347" s="39"/>
      <c r="U347" s="39"/>
      <c r="V347" s="39"/>
      <c r="W347" s="39"/>
    </row>
    <row r="348" spans="16:23" s="33" customFormat="1">
      <c r="P348" s="39"/>
      <c r="Q348" s="39"/>
      <c r="R348" s="39"/>
      <c r="S348" s="39"/>
      <c r="T348" s="39"/>
      <c r="U348" s="39"/>
      <c r="V348" s="39"/>
      <c r="W348" s="39"/>
    </row>
    <row r="349" spans="16:23" s="33" customFormat="1">
      <c r="P349" s="39"/>
      <c r="Q349" s="39"/>
      <c r="R349" s="39"/>
      <c r="S349" s="39"/>
      <c r="T349" s="39"/>
      <c r="U349" s="39"/>
      <c r="V349" s="39"/>
      <c r="W349" s="39"/>
    </row>
    <row r="350" spans="16:23" s="33" customFormat="1">
      <c r="P350" s="39"/>
      <c r="Q350" s="39"/>
      <c r="R350" s="39"/>
      <c r="S350" s="39"/>
      <c r="T350" s="39"/>
      <c r="U350" s="39"/>
      <c r="V350" s="39"/>
      <c r="W350" s="39"/>
    </row>
    <row r="351" spans="16:23" s="33" customFormat="1">
      <c r="P351" s="39"/>
      <c r="Q351" s="39"/>
      <c r="R351" s="39"/>
      <c r="S351" s="39"/>
      <c r="T351" s="39"/>
      <c r="U351" s="39"/>
      <c r="V351" s="39"/>
      <c r="W351" s="39"/>
    </row>
    <row r="352" spans="16:23" s="33" customFormat="1">
      <c r="P352" s="39"/>
      <c r="Q352" s="39"/>
      <c r="R352" s="39"/>
      <c r="S352" s="39"/>
      <c r="T352" s="39"/>
      <c r="U352" s="39"/>
      <c r="V352" s="39"/>
      <c r="W352" s="39"/>
    </row>
    <row r="353" spans="16:23" s="33" customFormat="1">
      <c r="P353" s="39"/>
      <c r="Q353" s="39"/>
      <c r="R353" s="39"/>
      <c r="S353" s="39"/>
      <c r="T353" s="39"/>
      <c r="U353" s="39"/>
      <c r="V353" s="39"/>
      <c r="W353" s="39"/>
    </row>
    <row r="354" spans="16:23" s="33" customFormat="1">
      <c r="P354" s="39"/>
      <c r="Q354" s="39"/>
      <c r="R354" s="39"/>
      <c r="S354" s="39"/>
      <c r="T354" s="39"/>
      <c r="U354" s="39"/>
      <c r="V354" s="39"/>
      <c r="W354" s="39"/>
    </row>
    <row r="355" spans="16:23" s="33" customFormat="1">
      <c r="P355" s="39"/>
      <c r="Q355" s="39"/>
      <c r="R355" s="39"/>
      <c r="S355" s="39"/>
      <c r="T355" s="39"/>
      <c r="U355" s="39"/>
      <c r="V355" s="39"/>
      <c r="W355" s="39"/>
    </row>
    <row r="356" spans="16:23" s="33" customFormat="1">
      <c r="P356" s="39"/>
      <c r="Q356" s="39"/>
      <c r="R356" s="39"/>
      <c r="S356" s="39"/>
      <c r="T356" s="39"/>
      <c r="U356" s="39"/>
      <c r="V356" s="39"/>
      <c r="W356" s="39"/>
    </row>
    <row r="357" spans="16:23" s="33" customFormat="1">
      <c r="P357" s="39"/>
      <c r="Q357" s="39"/>
      <c r="R357" s="39"/>
      <c r="S357" s="39"/>
      <c r="T357" s="39"/>
      <c r="U357" s="39"/>
      <c r="V357" s="39"/>
      <c r="W357" s="39"/>
    </row>
    <row r="358" spans="16:23" s="33" customFormat="1">
      <c r="P358" s="39"/>
      <c r="Q358" s="39"/>
      <c r="R358" s="39"/>
      <c r="S358" s="39"/>
      <c r="T358" s="39"/>
      <c r="U358" s="39"/>
      <c r="V358" s="39"/>
      <c r="W358" s="39"/>
    </row>
    <row r="359" spans="16:23" s="33" customFormat="1">
      <c r="P359" s="39"/>
      <c r="Q359" s="39"/>
      <c r="R359" s="39"/>
      <c r="S359" s="39"/>
      <c r="T359" s="39"/>
      <c r="U359" s="39"/>
      <c r="V359" s="39"/>
      <c r="W359" s="39"/>
    </row>
    <row r="360" spans="16:23" s="33" customFormat="1">
      <c r="P360" s="39"/>
      <c r="Q360" s="39"/>
      <c r="R360" s="39"/>
      <c r="S360" s="39"/>
      <c r="T360" s="39"/>
      <c r="U360" s="39"/>
      <c r="V360" s="39"/>
      <c r="W360" s="39"/>
    </row>
    <row r="361" spans="16:23" s="33" customFormat="1">
      <c r="P361" s="39"/>
      <c r="Q361" s="39"/>
      <c r="R361" s="39"/>
      <c r="S361" s="39"/>
      <c r="T361" s="39"/>
      <c r="U361" s="39"/>
      <c r="V361" s="39"/>
      <c r="W361" s="39"/>
    </row>
    <row r="362" spans="16:23" s="33" customFormat="1">
      <c r="P362" s="39"/>
      <c r="Q362" s="39"/>
      <c r="R362" s="39"/>
      <c r="S362" s="39"/>
      <c r="T362" s="39"/>
      <c r="U362" s="39"/>
      <c r="V362" s="39"/>
      <c r="W362" s="39"/>
    </row>
    <row r="363" spans="16:23" s="33" customFormat="1">
      <c r="P363" s="39"/>
      <c r="Q363" s="39"/>
      <c r="R363" s="39"/>
      <c r="S363" s="39"/>
      <c r="T363" s="39"/>
      <c r="U363" s="39"/>
      <c r="V363" s="39"/>
      <c r="W363" s="39"/>
    </row>
    <row r="364" spans="16:23" s="33" customFormat="1">
      <c r="P364" s="39"/>
      <c r="Q364" s="39"/>
      <c r="R364" s="39"/>
      <c r="S364" s="39"/>
      <c r="T364" s="39"/>
      <c r="U364" s="39"/>
      <c r="V364" s="39"/>
      <c r="W364" s="39"/>
    </row>
    <row r="365" spans="16:23" s="33" customFormat="1">
      <c r="P365" s="39"/>
      <c r="Q365" s="39"/>
      <c r="R365" s="39"/>
      <c r="S365" s="39"/>
      <c r="T365" s="39"/>
      <c r="U365" s="39"/>
      <c r="V365" s="39"/>
      <c r="W365" s="39"/>
    </row>
    <row r="366" spans="16:23" s="33" customFormat="1">
      <c r="P366" s="39"/>
      <c r="Q366" s="39"/>
      <c r="R366" s="39"/>
      <c r="S366" s="39"/>
      <c r="T366" s="39"/>
      <c r="U366" s="39"/>
      <c r="V366" s="39"/>
      <c r="W366" s="39"/>
    </row>
    <row r="367" spans="16:23" s="33" customFormat="1">
      <c r="P367" s="39"/>
      <c r="Q367" s="39"/>
      <c r="R367" s="39"/>
      <c r="S367" s="39"/>
      <c r="T367" s="39"/>
      <c r="U367" s="39"/>
      <c r="V367" s="39"/>
      <c r="W367" s="39"/>
    </row>
    <row r="368" spans="16:23" s="33" customFormat="1">
      <c r="P368" s="39"/>
      <c r="Q368" s="39"/>
      <c r="R368" s="39"/>
      <c r="S368" s="39"/>
      <c r="T368" s="39"/>
      <c r="U368" s="39"/>
      <c r="V368" s="39"/>
      <c r="W368" s="39"/>
    </row>
    <row r="369" spans="16:23" s="33" customFormat="1">
      <c r="P369" s="39"/>
      <c r="Q369" s="39"/>
      <c r="R369" s="39"/>
      <c r="S369" s="39"/>
      <c r="T369" s="39"/>
      <c r="U369" s="39"/>
      <c r="V369" s="39"/>
      <c r="W369" s="39"/>
    </row>
    <row r="370" spans="16:23" s="33" customFormat="1">
      <c r="P370" s="39"/>
      <c r="Q370" s="39"/>
      <c r="R370" s="39"/>
      <c r="S370" s="39"/>
      <c r="T370" s="39"/>
      <c r="U370" s="39"/>
      <c r="V370" s="39"/>
      <c r="W370" s="39"/>
    </row>
    <row r="371" spans="16:23" s="33" customFormat="1">
      <c r="P371" s="39"/>
      <c r="Q371" s="39"/>
      <c r="R371" s="39"/>
      <c r="S371" s="39"/>
      <c r="T371" s="39"/>
      <c r="U371" s="39"/>
      <c r="V371" s="39"/>
      <c r="W371" s="39"/>
    </row>
    <row r="372" spans="16:23" s="33" customFormat="1">
      <c r="P372" s="39"/>
      <c r="Q372" s="39"/>
      <c r="R372" s="39"/>
      <c r="S372" s="39"/>
      <c r="T372" s="39"/>
      <c r="U372" s="39"/>
      <c r="V372" s="39"/>
      <c r="W372" s="39"/>
    </row>
    <row r="373" spans="16:23" s="33" customFormat="1">
      <c r="P373" s="39"/>
      <c r="Q373" s="39"/>
      <c r="R373" s="39"/>
      <c r="S373" s="39"/>
      <c r="T373" s="39"/>
      <c r="U373" s="39"/>
      <c r="V373" s="39"/>
      <c r="W373" s="39"/>
    </row>
    <row r="374" spans="16:23" s="33" customFormat="1">
      <c r="P374" s="39"/>
      <c r="Q374" s="39"/>
      <c r="R374" s="39"/>
      <c r="S374" s="39"/>
      <c r="T374" s="39"/>
      <c r="U374" s="39"/>
      <c r="V374" s="39"/>
      <c r="W374" s="39"/>
    </row>
    <row r="375" spans="16:23" s="33" customFormat="1">
      <c r="P375" s="39"/>
      <c r="Q375" s="39"/>
      <c r="R375" s="39"/>
      <c r="S375" s="39"/>
      <c r="T375" s="39"/>
      <c r="U375" s="39"/>
      <c r="V375" s="39"/>
      <c r="W375" s="39"/>
    </row>
    <row r="376" spans="16:23" s="33" customFormat="1">
      <c r="P376" s="39"/>
      <c r="Q376" s="39"/>
      <c r="R376" s="39"/>
      <c r="S376" s="39"/>
      <c r="T376" s="39"/>
      <c r="U376" s="39"/>
      <c r="V376" s="39"/>
      <c r="W376" s="39"/>
    </row>
    <row r="377" spans="16:23" s="33" customFormat="1">
      <c r="P377" s="39"/>
      <c r="Q377" s="39"/>
      <c r="R377" s="39"/>
      <c r="S377" s="39"/>
      <c r="T377" s="39"/>
      <c r="U377" s="39"/>
      <c r="V377" s="39"/>
      <c r="W377" s="39"/>
    </row>
    <row r="378" spans="16:23" s="33" customFormat="1">
      <c r="P378" s="39"/>
      <c r="Q378" s="39"/>
      <c r="R378" s="39"/>
      <c r="S378" s="39"/>
      <c r="T378" s="39"/>
      <c r="U378" s="39"/>
      <c r="V378" s="39"/>
      <c r="W378" s="39"/>
    </row>
    <row r="379" spans="16:23" s="33" customFormat="1">
      <c r="P379" s="39"/>
      <c r="Q379" s="39"/>
      <c r="R379" s="39"/>
      <c r="S379" s="39"/>
      <c r="T379" s="39"/>
      <c r="U379" s="39"/>
      <c r="V379" s="39"/>
      <c r="W379" s="39"/>
    </row>
    <row r="380" spans="16:23" s="33" customFormat="1">
      <c r="P380" s="39"/>
      <c r="Q380" s="39"/>
      <c r="R380" s="39"/>
      <c r="S380" s="39"/>
      <c r="T380" s="39"/>
      <c r="U380" s="39"/>
      <c r="V380" s="39"/>
      <c r="W380" s="39"/>
    </row>
    <row r="381" spans="16:23" s="33" customFormat="1">
      <c r="P381" s="39"/>
      <c r="Q381" s="39"/>
      <c r="R381" s="39"/>
      <c r="S381" s="39"/>
      <c r="T381" s="39"/>
      <c r="U381" s="39"/>
      <c r="V381" s="39"/>
      <c r="W381" s="39"/>
    </row>
    <row r="382" spans="16:23" s="33" customFormat="1">
      <c r="P382" s="39"/>
      <c r="Q382" s="39"/>
      <c r="R382" s="39"/>
      <c r="S382" s="39"/>
      <c r="T382" s="39"/>
      <c r="U382" s="39"/>
      <c r="V382" s="39"/>
      <c r="W382" s="39"/>
    </row>
    <row r="383" spans="16:23" s="33" customFormat="1">
      <c r="P383" s="39"/>
      <c r="Q383" s="39"/>
      <c r="R383" s="39"/>
      <c r="S383" s="39"/>
      <c r="T383" s="39"/>
      <c r="U383" s="39"/>
      <c r="V383" s="39"/>
      <c r="W383" s="39"/>
    </row>
    <row r="384" spans="16:23" s="33" customFormat="1">
      <c r="P384" s="39"/>
      <c r="Q384" s="39"/>
      <c r="R384" s="39"/>
      <c r="S384" s="39"/>
      <c r="T384" s="39"/>
      <c r="U384" s="39"/>
      <c r="V384" s="39"/>
      <c r="W384" s="39"/>
    </row>
    <row r="385" spans="16:23" s="33" customFormat="1">
      <c r="P385" s="39"/>
      <c r="Q385" s="39"/>
      <c r="R385" s="39"/>
      <c r="S385" s="39"/>
      <c r="T385" s="39"/>
      <c r="U385" s="39"/>
      <c r="V385" s="39"/>
      <c r="W385" s="39"/>
    </row>
    <row r="386" spans="16:23" s="33" customFormat="1">
      <c r="P386" s="39"/>
      <c r="Q386" s="39"/>
      <c r="R386" s="39"/>
      <c r="S386" s="39"/>
      <c r="T386" s="39"/>
      <c r="U386" s="39"/>
      <c r="V386" s="39"/>
      <c r="W386" s="39"/>
    </row>
    <row r="387" spans="16:23" s="33" customFormat="1">
      <c r="P387" s="39"/>
      <c r="Q387" s="39"/>
      <c r="R387" s="39"/>
      <c r="S387" s="39"/>
      <c r="T387" s="39"/>
      <c r="U387" s="39"/>
      <c r="V387" s="39"/>
      <c r="W387" s="39"/>
    </row>
    <row r="388" spans="16:23" s="33" customFormat="1">
      <c r="P388" s="39"/>
      <c r="Q388" s="39"/>
      <c r="R388" s="39"/>
      <c r="S388" s="39"/>
      <c r="T388" s="39"/>
      <c r="U388" s="39"/>
      <c r="V388" s="39"/>
      <c r="W388" s="39"/>
    </row>
    <row r="389" spans="16:23" s="33" customFormat="1">
      <c r="P389" s="39"/>
      <c r="Q389" s="39"/>
      <c r="R389" s="39"/>
      <c r="S389" s="39"/>
      <c r="T389" s="39"/>
      <c r="U389" s="39"/>
      <c r="V389" s="39"/>
      <c r="W389" s="39"/>
    </row>
    <row r="390" spans="16:23" s="33" customFormat="1">
      <c r="P390" s="39"/>
      <c r="Q390" s="39"/>
      <c r="R390" s="39"/>
      <c r="S390" s="39"/>
      <c r="T390" s="39"/>
      <c r="U390" s="39"/>
      <c r="V390" s="39"/>
      <c r="W390" s="39"/>
    </row>
    <row r="391" spans="16:23" s="33" customFormat="1">
      <c r="P391" s="39"/>
      <c r="Q391" s="39"/>
      <c r="R391" s="39"/>
      <c r="S391" s="39"/>
      <c r="T391" s="39"/>
      <c r="U391" s="39"/>
      <c r="V391" s="39"/>
      <c r="W391" s="39"/>
    </row>
    <row r="392" spans="16:23" s="33" customFormat="1">
      <c r="P392" s="39"/>
      <c r="Q392" s="39"/>
      <c r="R392" s="39"/>
      <c r="S392" s="39"/>
      <c r="T392" s="39"/>
      <c r="U392" s="39"/>
      <c r="V392" s="39"/>
      <c r="W392" s="39"/>
    </row>
    <row r="393" spans="16:23" s="33" customFormat="1">
      <c r="P393" s="39"/>
      <c r="Q393" s="39"/>
      <c r="R393" s="39"/>
      <c r="S393" s="39"/>
      <c r="T393" s="39"/>
      <c r="U393" s="39"/>
      <c r="V393" s="39"/>
      <c r="W393" s="39"/>
    </row>
    <row r="394" spans="16:23" s="33" customFormat="1">
      <c r="P394" s="39"/>
      <c r="Q394" s="39"/>
      <c r="R394" s="39"/>
      <c r="S394" s="39"/>
      <c r="T394" s="39"/>
      <c r="U394" s="39"/>
      <c r="V394" s="39"/>
      <c r="W394" s="39"/>
    </row>
    <row r="395" spans="16:23" s="33" customFormat="1">
      <c r="P395" s="39"/>
      <c r="Q395" s="39"/>
      <c r="R395" s="39"/>
      <c r="S395" s="39"/>
      <c r="T395" s="39"/>
      <c r="U395" s="39"/>
      <c r="V395" s="39"/>
      <c r="W395" s="39"/>
    </row>
    <row r="396" spans="16:23" s="33" customFormat="1">
      <c r="P396" s="39"/>
      <c r="Q396" s="39"/>
      <c r="R396" s="39"/>
      <c r="S396" s="39"/>
      <c r="T396" s="39"/>
      <c r="U396" s="39"/>
      <c r="V396" s="39"/>
      <c r="W396" s="39"/>
    </row>
    <row r="397" spans="16:23" s="33" customFormat="1">
      <c r="P397" s="39"/>
      <c r="Q397" s="39"/>
      <c r="R397" s="39"/>
      <c r="S397" s="39"/>
      <c r="T397" s="39"/>
      <c r="U397" s="39"/>
      <c r="V397" s="39"/>
      <c r="W397" s="39"/>
    </row>
    <row r="398" spans="16:23" s="33" customFormat="1">
      <c r="P398" s="39"/>
      <c r="Q398" s="39"/>
      <c r="R398" s="39"/>
      <c r="S398" s="39"/>
      <c r="T398" s="39"/>
      <c r="U398" s="39"/>
      <c r="V398" s="39"/>
      <c r="W398" s="39"/>
    </row>
    <row r="399" spans="16:23" s="33" customFormat="1">
      <c r="P399" s="39"/>
      <c r="Q399" s="39"/>
      <c r="R399" s="39"/>
      <c r="S399" s="39"/>
      <c r="T399" s="39"/>
      <c r="U399" s="39"/>
      <c r="V399" s="39"/>
      <c r="W399" s="39"/>
    </row>
    <row r="400" spans="16:23" s="33" customFormat="1">
      <c r="P400" s="39"/>
      <c r="Q400" s="39"/>
      <c r="R400" s="39"/>
      <c r="S400" s="39"/>
      <c r="T400" s="39"/>
      <c r="U400" s="39"/>
      <c r="V400" s="39"/>
      <c r="W400" s="39"/>
    </row>
    <row r="401" spans="16:23" s="33" customFormat="1">
      <c r="P401" s="39"/>
      <c r="Q401" s="39"/>
      <c r="R401" s="39"/>
      <c r="S401" s="39"/>
      <c r="T401" s="39"/>
      <c r="U401" s="39"/>
      <c r="V401" s="39"/>
      <c r="W401" s="39"/>
    </row>
    <row r="402" spans="16:23" s="33" customFormat="1">
      <c r="P402" s="39"/>
      <c r="Q402" s="39"/>
      <c r="R402" s="39"/>
      <c r="S402" s="39"/>
      <c r="T402" s="39"/>
      <c r="U402" s="39"/>
      <c r="V402" s="39"/>
      <c r="W402" s="39"/>
    </row>
    <row r="403" spans="16:23" s="33" customFormat="1">
      <c r="P403" s="39"/>
      <c r="Q403" s="39"/>
      <c r="R403" s="39"/>
      <c r="S403" s="39"/>
      <c r="T403" s="39"/>
      <c r="U403" s="39"/>
      <c r="V403" s="39"/>
      <c r="W403" s="39"/>
    </row>
    <row r="404" spans="16:23" s="33" customFormat="1">
      <c r="P404" s="39"/>
      <c r="Q404" s="39"/>
      <c r="R404" s="39"/>
      <c r="S404" s="39"/>
      <c r="T404" s="39"/>
      <c r="U404" s="39"/>
      <c r="V404" s="39"/>
      <c r="W404" s="39"/>
    </row>
    <row r="405" spans="16:23" s="33" customFormat="1">
      <c r="P405" s="39"/>
      <c r="Q405" s="39"/>
      <c r="R405" s="39"/>
      <c r="S405" s="39"/>
      <c r="T405" s="39"/>
      <c r="U405" s="39"/>
      <c r="V405" s="39"/>
      <c r="W405" s="39"/>
    </row>
    <row r="406" spans="16:23" s="33" customFormat="1">
      <c r="P406" s="39"/>
      <c r="Q406" s="39"/>
      <c r="R406" s="39"/>
      <c r="S406" s="39"/>
      <c r="T406" s="39"/>
      <c r="U406" s="39"/>
      <c r="V406" s="39"/>
      <c r="W406" s="39"/>
    </row>
    <row r="407" spans="16:23" s="33" customFormat="1">
      <c r="P407" s="39"/>
      <c r="Q407" s="39"/>
      <c r="R407" s="39"/>
      <c r="S407" s="39"/>
      <c r="T407" s="39"/>
      <c r="U407" s="39"/>
      <c r="V407" s="39"/>
      <c r="W407" s="39"/>
    </row>
    <row r="408" spans="16:23" s="33" customFormat="1">
      <c r="P408" s="39"/>
      <c r="Q408" s="39"/>
      <c r="R408" s="39"/>
      <c r="S408" s="39"/>
      <c r="T408" s="39"/>
      <c r="U408" s="39"/>
      <c r="V408" s="39"/>
      <c r="W408" s="39"/>
    </row>
    <row r="409" spans="16:23" s="33" customFormat="1">
      <c r="P409" s="39"/>
      <c r="Q409" s="39"/>
      <c r="R409" s="39"/>
      <c r="S409" s="39"/>
      <c r="T409" s="39"/>
      <c r="U409" s="39"/>
      <c r="V409" s="39"/>
      <c r="W409" s="39"/>
    </row>
    <row r="410" spans="16:23" s="33" customFormat="1">
      <c r="P410" s="39"/>
      <c r="Q410" s="39"/>
      <c r="R410" s="39"/>
      <c r="S410" s="39"/>
      <c r="T410" s="39"/>
      <c r="U410" s="39"/>
      <c r="V410" s="39"/>
      <c r="W410" s="39"/>
    </row>
    <row r="411" spans="16:23" s="33" customFormat="1">
      <c r="P411" s="39"/>
      <c r="Q411" s="39"/>
      <c r="R411" s="39"/>
      <c r="S411" s="39"/>
      <c r="T411" s="39"/>
      <c r="U411" s="39"/>
      <c r="V411" s="39"/>
      <c r="W411" s="39"/>
    </row>
    <row r="412" spans="16:23" s="33" customFormat="1">
      <c r="P412" s="39"/>
      <c r="Q412" s="39"/>
      <c r="R412" s="39"/>
      <c r="S412" s="39"/>
      <c r="T412" s="39"/>
      <c r="U412" s="39"/>
      <c r="V412" s="39"/>
      <c r="W412" s="39"/>
    </row>
    <row r="413" spans="16:23" s="33" customFormat="1">
      <c r="P413" s="39"/>
      <c r="Q413" s="39"/>
      <c r="R413" s="39"/>
      <c r="S413" s="39"/>
      <c r="T413" s="39"/>
      <c r="U413" s="39"/>
      <c r="V413" s="39"/>
      <c r="W413" s="39"/>
    </row>
    <row r="414" spans="16:23" s="33" customFormat="1">
      <c r="P414" s="39"/>
      <c r="Q414" s="39"/>
      <c r="R414" s="39"/>
      <c r="S414" s="39"/>
      <c r="T414" s="39"/>
      <c r="U414" s="39"/>
      <c r="V414" s="39"/>
      <c r="W414" s="39"/>
    </row>
    <row r="415" spans="16:23" s="33" customFormat="1">
      <c r="P415" s="39"/>
      <c r="Q415" s="39"/>
      <c r="R415" s="39"/>
      <c r="S415" s="39"/>
      <c r="T415" s="39"/>
      <c r="U415" s="39"/>
      <c r="V415" s="39"/>
      <c r="W415" s="39"/>
    </row>
    <row r="416" spans="16:23" s="33" customFormat="1">
      <c r="P416" s="39"/>
      <c r="Q416" s="39"/>
      <c r="R416" s="39"/>
      <c r="S416" s="39"/>
      <c r="T416" s="39"/>
      <c r="U416" s="39"/>
      <c r="V416" s="39"/>
      <c r="W416" s="39"/>
    </row>
    <row r="417" spans="16:23" s="33" customFormat="1">
      <c r="P417" s="39"/>
      <c r="Q417" s="39"/>
      <c r="R417" s="39"/>
      <c r="S417" s="39"/>
      <c r="T417" s="39"/>
      <c r="U417" s="39"/>
      <c r="V417" s="39"/>
      <c r="W417" s="39"/>
    </row>
    <row r="418" spans="16:23" s="33" customFormat="1">
      <c r="P418" s="39"/>
      <c r="Q418" s="39"/>
      <c r="R418" s="39"/>
      <c r="S418" s="39"/>
      <c r="T418" s="39"/>
      <c r="U418" s="39"/>
      <c r="V418" s="39"/>
      <c r="W418" s="39"/>
    </row>
    <row r="419" spans="16:23" s="33" customFormat="1">
      <c r="P419" s="39"/>
      <c r="Q419" s="39"/>
      <c r="R419" s="39"/>
      <c r="S419" s="39"/>
      <c r="T419" s="39"/>
      <c r="U419" s="39"/>
      <c r="V419" s="39"/>
      <c r="W419" s="39"/>
    </row>
    <row r="420" spans="16:23" s="33" customFormat="1">
      <c r="P420" s="39"/>
      <c r="Q420" s="39"/>
      <c r="R420" s="39"/>
      <c r="S420" s="39"/>
      <c r="T420" s="39"/>
      <c r="U420" s="39"/>
      <c r="V420" s="39"/>
      <c r="W420" s="39"/>
    </row>
    <row r="421" spans="16:23" s="33" customFormat="1">
      <c r="P421" s="39"/>
      <c r="Q421" s="39"/>
      <c r="R421" s="39"/>
      <c r="S421" s="39"/>
      <c r="T421" s="39"/>
      <c r="U421" s="39"/>
      <c r="V421" s="39"/>
      <c r="W421" s="39"/>
    </row>
    <row r="422" spans="16:23" s="33" customFormat="1">
      <c r="P422" s="39"/>
      <c r="Q422" s="39"/>
      <c r="R422" s="39"/>
      <c r="S422" s="39"/>
      <c r="T422" s="39"/>
      <c r="U422" s="39"/>
      <c r="V422" s="39"/>
      <c r="W422" s="39"/>
    </row>
    <row r="423" spans="16:23" s="33" customFormat="1">
      <c r="P423" s="39"/>
      <c r="Q423" s="39"/>
      <c r="R423" s="39"/>
      <c r="S423" s="39"/>
      <c r="T423" s="39"/>
      <c r="U423" s="39"/>
      <c r="V423" s="39"/>
      <c r="W423" s="39"/>
    </row>
    <row r="424" spans="16:23" s="33" customFormat="1">
      <c r="P424" s="39"/>
      <c r="Q424" s="39"/>
      <c r="R424" s="39"/>
      <c r="S424" s="39"/>
      <c r="T424" s="39"/>
      <c r="U424" s="39"/>
      <c r="V424" s="39"/>
      <c r="W424" s="39"/>
    </row>
    <row r="425" spans="16:23" s="33" customFormat="1">
      <c r="P425" s="39"/>
      <c r="Q425" s="39"/>
      <c r="R425" s="39"/>
      <c r="S425" s="39"/>
      <c r="T425" s="39"/>
      <c r="U425" s="39"/>
      <c r="V425" s="39"/>
      <c r="W425" s="39"/>
    </row>
    <row r="426" spans="16:23" s="33" customFormat="1">
      <c r="P426" s="39"/>
      <c r="Q426" s="39"/>
      <c r="R426" s="39"/>
      <c r="S426" s="39"/>
      <c r="T426" s="39"/>
      <c r="U426" s="39"/>
      <c r="V426" s="39"/>
      <c r="W426" s="39"/>
    </row>
    <row r="427" spans="16:23" s="33" customFormat="1">
      <c r="P427" s="39"/>
      <c r="Q427" s="39"/>
      <c r="R427" s="39"/>
      <c r="S427" s="39"/>
      <c r="T427" s="39"/>
      <c r="U427" s="39"/>
      <c r="V427" s="39"/>
      <c r="W427" s="39"/>
    </row>
    <row r="428" spans="16:23" s="33" customFormat="1">
      <c r="P428" s="39"/>
      <c r="Q428" s="39"/>
      <c r="R428" s="39"/>
      <c r="S428" s="39"/>
      <c r="T428" s="39"/>
      <c r="U428" s="39"/>
      <c r="V428" s="39"/>
      <c r="W428" s="39"/>
    </row>
    <row r="429" spans="16:23" s="33" customFormat="1">
      <c r="P429" s="39"/>
      <c r="Q429" s="39"/>
      <c r="R429" s="39"/>
      <c r="S429" s="39"/>
      <c r="T429" s="39"/>
      <c r="U429" s="39"/>
      <c r="V429" s="39"/>
      <c r="W429" s="39"/>
    </row>
    <row r="430" spans="16:23" s="33" customFormat="1">
      <c r="P430" s="39"/>
      <c r="Q430" s="39"/>
      <c r="R430" s="39"/>
      <c r="S430" s="39"/>
      <c r="T430" s="39"/>
      <c r="U430" s="39"/>
      <c r="V430" s="39"/>
      <c r="W430" s="39"/>
    </row>
    <row r="431" spans="16:23" s="33" customFormat="1">
      <c r="P431" s="39"/>
      <c r="Q431" s="39"/>
      <c r="R431" s="39"/>
      <c r="S431" s="39"/>
      <c r="T431" s="39"/>
      <c r="U431" s="39"/>
      <c r="V431" s="39"/>
      <c r="W431" s="39"/>
    </row>
    <row r="432" spans="16:23" s="33" customFormat="1">
      <c r="P432" s="39"/>
      <c r="Q432" s="39"/>
      <c r="R432" s="39"/>
      <c r="S432" s="39"/>
      <c r="T432" s="39"/>
      <c r="U432" s="39"/>
      <c r="V432" s="39"/>
      <c r="W432" s="39"/>
    </row>
    <row r="433" spans="16:23" s="33" customFormat="1">
      <c r="P433" s="39"/>
      <c r="Q433" s="39"/>
      <c r="R433" s="39"/>
      <c r="S433" s="39"/>
      <c r="T433" s="39"/>
      <c r="U433" s="39"/>
      <c r="V433" s="39"/>
      <c r="W433" s="39"/>
    </row>
    <row r="434" spans="16:23" s="33" customFormat="1">
      <c r="P434" s="39"/>
      <c r="Q434" s="39"/>
      <c r="R434" s="39"/>
      <c r="S434" s="39"/>
      <c r="T434" s="39"/>
      <c r="U434" s="39"/>
      <c r="V434" s="39"/>
      <c r="W434" s="39"/>
    </row>
    <row r="435" spans="16:23" s="33" customFormat="1">
      <c r="P435" s="39"/>
      <c r="Q435" s="39"/>
      <c r="R435" s="39"/>
      <c r="S435" s="39"/>
      <c r="T435" s="39"/>
      <c r="U435" s="39"/>
      <c r="V435" s="39"/>
      <c r="W435" s="39"/>
    </row>
    <row r="436" spans="16:23" s="33" customFormat="1">
      <c r="P436" s="39"/>
      <c r="Q436" s="39"/>
      <c r="R436" s="39"/>
      <c r="S436" s="39"/>
      <c r="T436" s="39"/>
      <c r="U436" s="39"/>
      <c r="V436" s="39"/>
      <c r="W436" s="39"/>
    </row>
    <row r="437" spans="16:23" s="33" customFormat="1">
      <c r="P437" s="39"/>
      <c r="Q437" s="39"/>
      <c r="R437" s="39"/>
      <c r="S437" s="39"/>
      <c r="T437" s="39"/>
      <c r="U437" s="39"/>
      <c r="V437" s="39"/>
      <c r="W437" s="39"/>
    </row>
    <row r="438" spans="16:23" s="33" customFormat="1">
      <c r="P438" s="39"/>
      <c r="Q438" s="39"/>
      <c r="R438" s="39"/>
      <c r="S438" s="39"/>
      <c r="T438" s="39"/>
      <c r="U438" s="39"/>
      <c r="V438" s="39"/>
      <c r="W438" s="39"/>
    </row>
    <row r="439" spans="16:23" s="33" customFormat="1">
      <c r="P439" s="39"/>
      <c r="Q439" s="39"/>
      <c r="R439" s="39"/>
      <c r="S439" s="39"/>
      <c r="T439" s="39"/>
      <c r="U439" s="39"/>
      <c r="V439" s="39"/>
      <c r="W439" s="39"/>
    </row>
    <row r="440" spans="16:23" s="33" customFormat="1">
      <c r="P440" s="39"/>
      <c r="Q440" s="39"/>
      <c r="R440" s="39"/>
      <c r="S440" s="39"/>
      <c r="T440" s="39"/>
      <c r="U440" s="39"/>
      <c r="V440" s="39"/>
      <c r="W440" s="39"/>
    </row>
    <row r="441" spans="16:23" s="33" customFormat="1">
      <c r="P441" s="39"/>
      <c r="Q441" s="39"/>
      <c r="R441" s="39"/>
      <c r="S441" s="39"/>
      <c r="T441" s="39"/>
      <c r="U441" s="39"/>
      <c r="V441" s="39"/>
      <c r="W441" s="39"/>
    </row>
    <row r="442" spans="16:23" s="33" customFormat="1">
      <c r="P442" s="39"/>
      <c r="Q442" s="39"/>
      <c r="R442" s="39"/>
      <c r="S442" s="39"/>
      <c r="T442" s="39"/>
      <c r="U442" s="39"/>
      <c r="V442" s="39"/>
      <c r="W442" s="39"/>
    </row>
    <row r="443" spans="16:23" s="33" customFormat="1">
      <c r="P443" s="39"/>
      <c r="Q443" s="39"/>
      <c r="R443" s="39"/>
      <c r="S443" s="39"/>
      <c r="T443" s="39"/>
      <c r="U443" s="39"/>
      <c r="V443" s="39"/>
      <c r="W443" s="39"/>
    </row>
    <row r="444" spans="16:23" s="33" customFormat="1">
      <c r="P444" s="39"/>
      <c r="Q444" s="39"/>
      <c r="R444" s="39"/>
      <c r="S444" s="39"/>
      <c r="T444" s="39"/>
      <c r="U444" s="39"/>
      <c r="V444" s="39"/>
      <c r="W444" s="39"/>
    </row>
    <row r="445" spans="16:23" s="33" customFormat="1">
      <c r="P445" s="39"/>
      <c r="Q445" s="39"/>
      <c r="R445" s="39"/>
      <c r="S445" s="39"/>
      <c r="T445" s="39"/>
      <c r="U445" s="39"/>
      <c r="V445" s="39"/>
      <c r="W445" s="39"/>
    </row>
    <row r="446" spans="16:23" s="33" customFormat="1">
      <c r="P446" s="39"/>
      <c r="Q446" s="39"/>
      <c r="R446" s="39"/>
      <c r="S446" s="39"/>
      <c r="T446" s="39"/>
      <c r="U446" s="39"/>
      <c r="V446" s="39"/>
      <c r="W446" s="39"/>
    </row>
    <row r="447" spans="16:23" s="33" customFormat="1">
      <c r="P447" s="39"/>
      <c r="Q447" s="39"/>
      <c r="R447" s="39"/>
      <c r="S447" s="39"/>
      <c r="T447" s="39"/>
      <c r="U447" s="39"/>
      <c r="V447" s="39"/>
      <c r="W447" s="39"/>
    </row>
    <row r="448" spans="16:23" s="33" customFormat="1">
      <c r="P448" s="39"/>
      <c r="Q448" s="39"/>
      <c r="R448" s="39"/>
      <c r="S448" s="39"/>
      <c r="T448" s="39"/>
      <c r="U448" s="39"/>
      <c r="V448" s="39"/>
      <c r="W448" s="39"/>
    </row>
    <row r="449" spans="16:23" s="33" customFormat="1">
      <c r="P449" s="39"/>
      <c r="Q449" s="39"/>
      <c r="R449" s="39"/>
      <c r="S449" s="39"/>
      <c r="T449" s="39"/>
      <c r="U449" s="39"/>
      <c r="V449" s="39"/>
      <c r="W449" s="39"/>
    </row>
    <row r="450" spans="16:23" s="33" customFormat="1">
      <c r="P450" s="39"/>
      <c r="Q450" s="39"/>
      <c r="R450" s="39"/>
      <c r="S450" s="39"/>
      <c r="T450" s="39"/>
      <c r="U450" s="39"/>
      <c r="V450" s="39"/>
      <c r="W450" s="39"/>
    </row>
    <row r="451" spans="16:23" s="33" customFormat="1">
      <c r="P451" s="39"/>
      <c r="Q451" s="39"/>
      <c r="R451" s="39"/>
      <c r="S451" s="39"/>
      <c r="T451" s="39"/>
      <c r="U451" s="39"/>
      <c r="V451" s="39"/>
      <c r="W451" s="39"/>
    </row>
    <row r="452" spans="16:23" s="33" customFormat="1">
      <c r="P452" s="39"/>
      <c r="Q452" s="39"/>
      <c r="R452" s="39"/>
      <c r="S452" s="39"/>
      <c r="T452" s="39"/>
      <c r="U452" s="39"/>
      <c r="V452" s="39"/>
      <c r="W452" s="39"/>
    </row>
    <row r="453" spans="16:23" s="33" customFormat="1">
      <c r="P453" s="39"/>
      <c r="Q453" s="39"/>
      <c r="R453" s="39"/>
      <c r="S453" s="39"/>
      <c r="T453" s="39"/>
      <c r="U453" s="39"/>
      <c r="V453" s="39"/>
      <c r="W453" s="39"/>
    </row>
    <row r="454" spans="16:23" s="33" customFormat="1">
      <c r="P454" s="39"/>
      <c r="Q454" s="39"/>
      <c r="R454" s="39"/>
      <c r="S454" s="39"/>
      <c r="T454" s="39"/>
      <c r="U454" s="39"/>
      <c r="V454" s="39"/>
      <c r="W454" s="39"/>
    </row>
    <row r="455" spans="16:23" s="33" customFormat="1">
      <c r="P455" s="39"/>
      <c r="Q455" s="39"/>
      <c r="R455" s="39"/>
      <c r="S455" s="39"/>
      <c r="T455" s="39"/>
      <c r="U455" s="39"/>
      <c r="V455" s="39"/>
      <c r="W455" s="39"/>
    </row>
    <row r="456" spans="16:23" s="33" customFormat="1">
      <c r="P456" s="39"/>
      <c r="Q456" s="39"/>
      <c r="R456" s="39"/>
      <c r="S456" s="39"/>
      <c r="T456" s="39"/>
      <c r="U456" s="39"/>
      <c r="V456" s="39"/>
      <c r="W456" s="39"/>
    </row>
    <row r="457" spans="16:23" s="33" customFormat="1">
      <c r="P457" s="39"/>
      <c r="Q457" s="39"/>
      <c r="R457" s="39"/>
      <c r="S457" s="39"/>
      <c r="T457" s="39"/>
      <c r="U457" s="39"/>
      <c r="V457" s="39"/>
      <c r="W457" s="39"/>
    </row>
    <row r="458" spans="16:23" s="33" customFormat="1">
      <c r="P458" s="39"/>
      <c r="Q458" s="39"/>
      <c r="R458" s="39"/>
      <c r="S458" s="39"/>
      <c r="T458" s="39"/>
      <c r="U458" s="39"/>
      <c r="V458" s="39"/>
      <c r="W458" s="39"/>
    </row>
    <row r="459" spans="16:23" s="33" customFormat="1">
      <c r="P459" s="39"/>
      <c r="Q459" s="39"/>
      <c r="R459" s="39"/>
      <c r="S459" s="39"/>
      <c r="T459" s="39"/>
      <c r="U459" s="39"/>
      <c r="V459" s="39"/>
      <c r="W459" s="39"/>
    </row>
    <row r="460" spans="16:23" s="33" customFormat="1">
      <c r="P460" s="39"/>
      <c r="Q460" s="39"/>
      <c r="R460" s="39"/>
      <c r="S460" s="39"/>
      <c r="T460" s="39"/>
      <c r="U460" s="39"/>
      <c r="V460" s="39"/>
      <c r="W460" s="39"/>
    </row>
    <row r="461" spans="16:23" s="33" customFormat="1">
      <c r="P461" s="39"/>
      <c r="Q461" s="39"/>
      <c r="R461" s="39"/>
      <c r="S461" s="39"/>
      <c r="T461" s="39"/>
      <c r="U461" s="39"/>
      <c r="V461" s="39"/>
      <c r="W461" s="39"/>
    </row>
    <row r="462" spans="16:23" s="33" customFormat="1">
      <c r="P462" s="39"/>
      <c r="Q462" s="39"/>
      <c r="R462" s="39"/>
      <c r="S462" s="39"/>
      <c r="T462" s="39"/>
      <c r="U462" s="39"/>
      <c r="V462" s="39"/>
      <c r="W462" s="39"/>
    </row>
    <row r="463" spans="16:23" s="33" customFormat="1">
      <c r="P463" s="39"/>
      <c r="Q463" s="39"/>
      <c r="R463" s="39"/>
      <c r="S463" s="39"/>
      <c r="T463" s="39"/>
      <c r="U463" s="39"/>
      <c r="V463" s="39"/>
      <c r="W463" s="39"/>
    </row>
    <row r="464" spans="16:23" s="33" customFormat="1">
      <c r="P464" s="39"/>
      <c r="Q464" s="39"/>
      <c r="R464" s="39"/>
      <c r="S464" s="39"/>
      <c r="T464" s="39"/>
      <c r="U464" s="39"/>
      <c r="V464" s="39"/>
      <c r="W464" s="39"/>
    </row>
    <row r="465" spans="16:23" s="33" customFormat="1">
      <c r="P465" s="39"/>
      <c r="Q465" s="39"/>
      <c r="R465" s="39"/>
      <c r="S465" s="39"/>
      <c r="T465" s="39"/>
      <c r="U465" s="39"/>
      <c r="V465" s="39"/>
      <c r="W465" s="39"/>
    </row>
    <row r="466" spans="16:23" s="33" customFormat="1">
      <c r="P466" s="39"/>
      <c r="Q466" s="39"/>
      <c r="R466" s="39"/>
      <c r="S466" s="39"/>
      <c r="T466" s="39"/>
      <c r="U466" s="39"/>
      <c r="V466" s="39"/>
      <c r="W466" s="39"/>
    </row>
    <row r="467" spans="16:23" s="33" customFormat="1">
      <c r="P467" s="39"/>
      <c r="Q467" s="39"/>
      <c r="R467" s="39"/>
      <c r="S467" s="39"/>
      <c r="T467" s="39"/>
      <c r="U467" s="39"/>
      <c r="V467" s="39"/>
      <c r="W467" s="39"/>
    </row>
    <row r="468" spans="16:23" s="33" customFormat="1">
      <c r="P468" s="39"/>
      <c r="Q468" s="39"/>
      <c r="R468" s="39"/>
      <c r="S468" s="39"/>
      <c r="T468" s="39"/>
      <c r="U468" s="39"/>
      <c r="V468" s="39"/>
      <c r="W468" s="39"/>
    </row>
    <row r="469" spans="16:23" s="33" customFormat="1">
      <c r="P469" s="39"/>
      <c r="Q469" s="39"/>
      <c r="R469" s="39"/>
      <c r="S469" s="39"/>
      <c r="T469" s="39"/>
      <c r="U469" s="39"/>
      <c r="V469" s="39"/>
      <c r="W469" s="39"/>
    </row>
    <row r="470" spans="16:23" s="33" customFormat="1">
      <c r="P470" s="39"/>
      <c r="Q470" s="39"/>
      <c r="R470" s="39"/>
      <c r="S470" s="39"/>
      <c r="T470" s="39"/>
      <c r="U470" s="39"/>
      <c r="V470" s="39"/>
      <c r="W470" s="39"/>
    </row>
    <row r="471" spans="16:23" s="33" customFormat="1">
      <c r="P471" s="39"/>
      <c r="Q471" s="39"/>
      <c r="R471" s="39"/>
      <c r="S471" s="39"/>
      <c r="T471" s="39"/>
      <c r="U471" s="39"/>
      <c r="V471" s="39"/>
      <c r="W471" s="39"/>
    </row>
    <row r="472" spans="16:23" s="33" customFormat="1">
      <c r="P472" s="39"/>
      <c r="Q472" s="39"/>
      <c r="R472" s="39"/>
      <c r="S472" s="39"/>
      <c r="T472" s="39"/>
      <c r="U472" s="39"/>
      <c r="V472" s="39"/>
      <c r="W472" s="39"/>
    </row>
    <row r="473" spans="16:23" s="33" customFormat="1">
      <c r="P473" s="39"/>
      <c r="Q473" s="39"/>
      <c r="R473" s="39"/>
      <c r="S473" s="39"/>
      <c r="T473" s="39"/>
      <c r="U473" s="39"/>
      <c r="V473" s="39"/>
      <c r="W473" s="39"/>
    </row>
    <row r="474" spans="16:23" s="33" customFormat="1">
      <c r="P474" s="39"/>
      <c r="Q474" s="39"/>
      <c r="R474" s="39"/>
      <c r="S474" s="39"/>
      <c r="T474" s="39"/>
      <c r="U474" s="39"/>
      <c r="V474" s="39"/>
      <c r="W474" s="39"/>
    </row>
    <row r="475" spans="16:23" s="33" customFormat="1">
      <c r="P475" s="39"/>
      <c r="Q475" s="39"/>
      <c r="R475" s="39"/>
      <c r="S475" s="39"/>
      <c r="T475" s="39"/>
      <c r="U475" s="39"/>
      <c r="V475" s="39"/>
      <c r="W475" s="39"/>
    </row>
    <row r="476" spans="16:23" s="33" customFormat="1">
      <c r="P476" s="39"/>
      <c r="Q476" s="39"/>
      <c r="R476" s="39"/>
      <c r="S476" s="39"/>
      <c r="T476" s="39"/>
      <c r="U476" s="39"/>
      <c r="V476" s="39"/>
      <c r="W476" s="39"/>
    </row>
    <row r="477" spans="16:23" s="33" customFormat="1">
      <c r="P477" s="39"/>
      <c r="Q477" s="39"/>
      <c r="R477" s="39"/>
      <c r="S477" s="39"/>
      <c r="T477" s="39"/>
      <c r="U477" s="39"/>
      <c r="V477" s="39"/>
      <c r="W477" s="39"/>
    </row>
    <row r="478" spans="16:23" s="33" customFormat="1">
      <c r="P478" s="39"/>
      <c r="Q478" s="39"/>
      <c r="R478" s="39"/>
      <c r="S478" s="39"/>
      <c r="T478" s="39"/>
      <c r="U478" s="39"/>
      <c r="V478" s="39"/>
      <c r="W478" s="39"/>
    </row>
    <row r="479" spans="16:23" s="33" customFormat="1">
      <c r="P479" s="39"/>
      <c r="Q479" s="39"/>
      <c r="R479" s="39"/>
      <c r="S479" s="39"/>
      <c r="T479" s="39"/>
      <c r="U479" s="39"/>
      <c r="V479" s="39"/>
      <c r="W479" s="39"/>
    </row>
    <row r="480" spans="16:23" s="33" customFormat="1">
      <c r="P480" s="39"/>
      <c r="Q480" s="39"/>
      <c r="R480" s="39"/>
      <c r="S480" s="39"/>
      <c r="T480" s="39"/>
      <c r="U480" s="39"/>
      <c r="V480" s="39"/>
      <c r="W480" s="39"/>
    </row>
    <row r="481" spans="16:23" s="33" customFormat="1">
      <c r="P481" s="39"/>
      <c r="Q481" s="39"/>
      <c r="R481" s="39"/>
      <c r="S481" s="39"/>
      <c r="T481" s="39"/>
      <c r="U481" s="39"/>
      <c r="V481" s="39"/>
      <c r="W481" s="39"/>
    </row>
    <row r="482" spans="16:23" s="33" customFormat="1">
      <c r="P482" s="39"/>
      <c r="Q482" s="39"/>
      <c r="R482" s="39"/>
      <c r="S482" s="39"/>
      <c r="T482" s="39"/>
      <c r="U482" s="39"/>
      <c r="V482" s="39"/>
      <c r="W482" s="39"/>
    </row>
    <row r="483" spans="16:23" s="33" customFormat="1">
      <c r="P483" s="39"/>
      <c r="Q483" s="39"/>
      <c r="R483" s="39"/>
      <c r="S483" s="39"/>
      <c r="T483" s="39"/>
      <c r="U483" s="39"/>
      <c r="V483" s="39"/>
      <c r="W483" s="39"/>
    </row>
    <row r="484" spans="16:23" s="33" customFormat="1">
      <c r="P484" s="39"/>
      <c r="Q484" s="39"/>
      <c r="R484" s="39"/>
      <c r="S484" s="39"/>
      <c r="T484" s="39"/>
      <c r="U484" s="39"/>
      <c r="V484" s="39"/>
      <c r="W484" s="39"/>
    </row>
    <row r="485" spans="16:23" s="33" customFormat="1">
      <c r="P485" s="39"/>
      <c r="Q485" s="39"/>
      <c r="R485" s="39"/>
      <c r="S485" s="39"/>
      <c r="T485" s="39"/>
      <c r="U485" s="39"/>
      <c r="V485" s="39"/>
      <c r="W485" s="39"/>
    </row>
    <row r="486" spans="16:23" s="33" customFormat="1">
      <c r="P486" s="39"/>
      <c r="Q486" s="39"/>
      <c r="R486" s="39"/>
      <c r="S486" s="39"/>
      <c r="T486" s="39"/>
      <c r="U486" s="39"/>
      <c r="V486" s="39"/>
      <c r="W486" s="39"/>
    </row>
    <row r="487" spans="16:23" s="33" customFormat="1">
      <c r="P487" s="39"/>
      <c r="Q487" s="39"/>
      <c r="R487" s="39"/>
      <c r="S487" s="39"/>
      <c r="T487" s="39"/>
      <c r="U487" s="39"/>
      <c r="V487" s="39"/>
      <c r="W487" s="39"/>
    </row>
    <row r="488" spans="16:23" s="33" customFormat="1">
      <c r="P488" s="39"/>
      <c r="Q488" s="39"/>
      <c r="R488" s="39"/>
      <c r="S488" s="39"/>
      <c r="T488" s="39"/>
      <c r="U488" s="39"/>
      <c r="V488" s="39"/>
      <c r="W488" s="39"/>
    </row>
    <row r="489" spans="16:23" s="33" customFormat="1">
      <c r="P489" s="39"/>
      <c r="Q489" s="39"/>
      <c r="R489" s="39"/>
      <c r="S489" s="39"/>
      <c r="T489" s="39"/>
      <c r="U489" s="39"/>
      <c r="V489" s="39"/>
      <c r="W489" s="39"/>
    </row>
    <row r="490" spans="16:23" s="33" customFormat="1">
      <c r="P490" s="39"/>
      <c r="Q490" s="39"/>
      <c r="R490" s="39"/>
      <c r="S490" s="39"/>
      <c r="T490" s="39"/>
      <c r="U490" s="39"/>
      <c r="V490" s="39"/>
      <c r="W490" s="39"/>
    </row>
    <row r="491" spans="16:23" s="33" customFormat="1">
      <c r="P491" s="39"/>
      <c r="Q491" s="39"/>
      <c r="R491" s="39"/>
      <c r="S491" s="39"/>
      <c r="T491" s="39"/>
      <c r="U491" s="39"/>
      <c r="V491" s="39"/>
      <c r="W491" s="39"/>
    </row>
    <row r="492" spans="16:23" s="33" customFormat="1">
      <c r="P492" s="39"/>
      <c r="Q492" s="39"/>
      <c r="R492" s="39"/>
      <c r="S492" s="39"/>
      <c r="T492" s="39"/>
      <c r="U492" s="39"/>
      <c r="V492" s="39"/>
      <c r="W492" s="39"/>
    </row>
    <row r="493" spans="16:23" s="33" customFormat="1">
      <c r="P493" s="39"/>
      <c r="Q493" s="39"/>
      <c r="R493" s="39"/>
      <c r="S493" s="39"/>
      <c r="T493" s="39"/>
      <c r="U493" s="39"/>
      <c r="V493" s="39"/>
      <c r="W493" s="39"/>
    </row>
    <row r="494" spans="16:23" s="33" customFormat="1">
      <c r="P494" s="39"/>
      <c r="Q494" s="39"/>
      <c r="R494" s="39"/>
      <c r="S494" s="39"/>
      <c r="T494" s="39"/>
      <c r="U494" s="39"/>
      <c r="V494" s="39"/>
      <c r="W494" s="39"/>
    </row>
    <row r="495" spans="16:23" s="33" customFormat="1">
      <c r="P495" s="39"/>
      <c r="Q495" s="39"/>
      <c r="R495" s="39"/>
      <c r="S495" s="39"/>
      <c r="T495" s="39"/>
      <c r="U495" s="39"/>
      <c r="V495" s="39"/>
      <c r="W495" s="39"/>
    </row>
    <row r="496" spans="16:23" s="33" customFormat="1">
      <c r="P496" s="39"/>
      <c r="Q496" s="39"/>
      <c r="R496" s="39"/>
      <c r="S496" s="39"/>
      <c r="T496" s="39"/>
      <c r="U496" s="39"/>
      <c r="V496" s="39"/>
      <c r="W496" s="39"/>
    </row>
    <row r="497" spans="16:23" s="33" customFormat="1">
      <c r="P497" s="39"/>
      <c r="Q497" s="39"/>
      <c r="R497" s="39"/>
      <c r="S497" s="39"/>
      <c r="T497" s="39"/>
      <c r="U497" s="39"/>
      <c r="V497" s="39"/>
      <c r="W497" s="39"/>
    </row>
    <row r="498" spans="16:23" s="33" customFormat="1">
      <c r="P498" s="39"/>
      <c r="Q498" s="39"/>
      <c r="R498" s="39"/>
      <c r="S498" s="39"/>
      <c r="T498" s="39"/>
      <c r="U498" s="39"/>
      <c r="V498" s="39"/>
      <c r="W498" s="39"/>
    </row>
    <row r="499" spans="16:23" s="33" customFormat="1">
      <c r="P499" s="39"/>
      <c r="Q499" s="39"/>
      <c r="R499" s="39"/>
      <c r="S499" s="39"/>
      <c r="T499" s="39"/>
      <c r="U499" s="39"/>
      <c r="V499" s="39"/>
      <c r="W499" s="39"/>
    </row>
    <row r="500" spans="16:23" s="33" customFormat="1">
      <c r="P500" s="39"/>
      <c r="Q500" s="39"/>
      <c r="R500" s="39"/>
      <c r="S500" s="39"/>
      <c r="T500" s="39"/>
      <c r="U500" s="39"/>
      <c r="V500" s="39"/>
      <c r="W500" s="39"/>
    </row>
    <row r="501" spans="16:23" s="33" customFormat="1">
      <c r="P501" s="39"/>
      <c r="Q501" s="39"/>
      <c r="R501" s="39"/>
      <c r="S501" s="39"/>
      <c r="T501" s="39"/>
      <c r="U501" s="39"/>
      <c r="V501" s="39"/>
      <c r="W501" s="39"/>
    </row>
    <row r="502" spans="16:23" s="33" customFormat="1">
      <c r="P502" s="39"/>
      <c r="Q502" s="39"/>
      <c r="R502" s="39"/>
      <c r="S502" s="39"/>
      <c r="T502" s="39"/>
      <c r="U502" s="39"/>
      <c r="V502" s="39"/>
      <c r="W502" s="39"/>
    </row>
    <row r="503" spans="16:23" s="33" customFormat="1">
      <c r="P503" s="39"/>
      <c r="Q503" s="39"/>
      <c r="R503" s="39"/>
      <c r="S503" s="39"/>
      <c r="T503" s="39"/>
      <c r="U503" s="39"/>
      <c r="V503" s="39"/>
      <c r="W503" s="39"/>
    </row>
    <row r="504" spans="16:23" s="33" customFormat="1">
      <c r="P504" s="39"/>
      <c r="Q504" s="39"/>
      <c r="R504" s="39"/>
      <c r="S504" s="39"/>
      <c r="T504" s="39"/>
      <c r="U504" s="39"/>
      <c r="V504" s="39"/>
      <c r="W504" s="39"/>
    </row>
    <row r="505" spans="16:23" s="33" customFormat="1">
      <c r="P505" s="39"/>
      <c r="Q505" s="39"/>
      <c r="R505" s="39"/>
      <c r="S505" s="39"/>
      <c r="T505" s="39"/>
      <c r="U505" s="39"/>
      <c r="V505" s="39"/>
      <c r="W505" s="39"/>
    </row>
    <row r="506" spans="16:23" s="33" customFormat="1">
      <c r="P506" s="39"/>
      <c r="Q506" s="39"/>
      <c r="R506" s="39"/>
      <c r="S506" s="39"/>
      <c r="T506" s="39"/>
      <c r="U506" s="39"/>
      <c r="V506" s="39"/>
      <c r="W506" s="39"/>
    </row>
    <row r="507" spans="16:23" s="33" customFormat="1">
      <c r="P507" s="39"/>
      <c r="Q507" s="39"/>
      <c r="R507" s="39"/>
      <c r="S507" s="39"/>
      <c r="T507" s="39"/>
      <c r="U507" s="39"/>
      <c r="V507" s="39"/>
      <c r="W507" s="39"/>
    </row>
    <row r="508" spans="16:23" s="33" customFormat="1">
      <c r="P508" s="39"/>
      <c r="Q508" s="39"/>
      <c r="R508" s="39"/>
      <c r="S508" s="39"/>
      <c r="T508" s="39"/>
      <c r="U508" s="39"/>
      <c r="V508" s="39"/>
      <c r="W508" s="39"/>
    </row>
    <row r="509" spans="16:23" s="33" customFormat="1">
      <c r="P509" s="39"/>
      <c r="Q509" s="39"/>
      <c r="R509" s="39"/>
      <c r="S509" s="39"/>
      <c r="T509" s="39"/>
      <c r="U509" s="39"/>
      <c r="V509" s="39"/>
      <c r="W509" s="39"/>
    </row>
    <row r="510" spans="16:23" s="33" customFormat="1">
      <c r="P510" s="39"/>
      <c r="Q510" s="39"/>
      <c r="R510" s="39"/>
      <c r="S510" s="39"/>
      <c r="T510" s="39"/>
      <c r="U510" s="39"/>
      <c r="V510" s="39"/>
      <c r="W510" s="39"/>
    </row>
    <row r="511" spans="16:23" s="33" customFormat="1">
      <c r="P511" s="39"/>
      <c r="Q511" s="39"/>
      <c r="R511" s="39"/>
      <c r="S511" s="39"/>
      <c r="T511" s="39"/>
      <c r="U511" s="39"/>
      <c r="V511" s="39"/>
      <c r="W511" s="39"/>
    </row>
    <row r="512" spans="16:23" s="33" customFormat="1">
      <c r="P512" s="39"/>
      <c r="Q512" s="39"/>
      <c r="R512" s="39"/>
      <c r="S512" s="39"/>
      <c r="T512" s="39"/>
      <c r="U512" s="39"/>
      <c r="V512" s="39"/>
      <c r="W512" s="39"/>
    </row>
    <row r="513" spans="16:23" s="33" customFormat="1">
      <c r="P513" s="39"/>
      <c r="Q513" s="39"/>
      <c r="R513" s="39"/>
      <c r="S513" s="39"/>
      <c r="T513" s="39"/>
      <c r="U513" s="39"/>
      <c r="V513" s="39"/>
      <c r="W513" s="39"/>
    </row>
    <row r="514" spans="16:23" s="33" customFormat="1">
      <c r="P514" s="39"/>
      <c r="Q514" s="39"/>
      <c r="R514" s="39"/>
      <c r="S514" s="39"/>
      <c r="T514" s="39"/>
      <c r="U514" s="39"/>
      <c r="V514" s="39"/>
      <c r="W514" s="39"/>
    </row>
    <row r="515" spans="16:23" s="33" customFormat="1">
      <c r="P515" s="39"/>
      <c r="Q515" s="39"/>
      <c r="R515" s="39"/>
      <c r="S515" s="39"/>
      <c r="T515" s="39"/>
      <c r="U515" s="39"/>
      <c r="V515" s="39"/>
      <c r="W515" s="39"/>
    </row>
    <row r="516" spans="16:23" s="33" customFormat="1">
      <c r="P516" s="39"/>
      <c r="Q516" s="39"/>
      <c r="R516" s="39"/>
      <c r="S516" s="39"/>
      <c r="T516" s="39"/>
      <c r="U516" s="39"/>
      <c r="V516" s="39"/>
      <c r="W516" s="39"/>
    </row>
    <row r="517" spans="16:23" s="33" customFormat="1">
      <c r="P517" s="39"/>
      <c r="Q517" s="39"/>
      <c r="R517" s="39"/>
      <c r="S517" s="39"/>
      <c r="T517" s="39"/>
      <c r="U517" s="39"/>
      <c r="V517" s="39"/>
      <c r="W517" s="39"/>
    </row>
    <row r="518" spans="16:23" s="33" customFormat="1">
      <c r="P518" s="39"/>
      <c r="Q518" s="39"/>
      <c r="R518" s="39"/>
      <c r="S518" s="39"/>
      <c r="T518" s="39"/>
      <c r="U518" s="39"/>
      <c r="V518" s="39"/>
      <c r="W518" s="39"/>
    </row>
    <row r="519" spans="16:23" s="33" customFormat="1">
      <c r="P519" s="39"/>
      <c r="Q519" s="39"/>
      <c r="R519" s="39"/>
      <c r="S519" s="39"/>
      <c r="T519" s="39"/>
      <c r="U519" s="39"/>
      <c r="V519" s="39"/>
      <c r="W519" s="39"/>
    </row>
    <row r="520" spans="16:23" s="33" customFormat="1">
      <c r="P520" s="39"/>
      <c r="Q520" s="39"/>
      <c r="R520" s="39"/>
      <c r="S520" s="39"/>
      <c r="T520" s="39"/>
      <c r="U520" s="39"/>
      <c r="V520" s="39"/>
      <c r="W520" s="39"/>
    </row>
    <row r="521" spans="16:23" s="33" customFormat="1">
      <c r="P521" s="39"/>
      <c r="Q521" s="39"/>
      <c r="R521" s="39"/>
      <c r="S521" s="39"/>
      <c r="T521" s="39"/>
      <c r="U521" s="39"/>
      <c r="V521" s="39"/>
      <c r="W521" s="39"/>
    </row>
    <row r="522" spans="16:23" s="33" customFormat="1">
      <c r="P522" s="39"/>
      <c r="Q522" s="39"/>
      <c r="R522" s="39"/>
      <c r="S522" s="39"/>
      <c r="T522" s="39"/>
      <c r="U522" s="39"/>
      <c r="V522" s="39"/>
      <c r="W522" s="39"/>
    </row>
    <row r="523" spans="16:23" s="33" customFormat="1">
      <c r="P523" s="39"/>
      <c r="Q523" s="39"/>
      <c r="R523" s="39"/>
      <c r="S523" s="39"/>
      <c r="T523" s="39"/>
      <c r="U523" s="39"/>
      <c r="V523" s="39"/>
      <c r="W523" s="39"/>
    </row>
    <row r="524" spans="16:23" s="33" customFormat="1">
      <c r="P524" s="39"/>
      <c r="Q524" s="39"/>
      <c r="R524" s="39"/>
      <c r="S524" s="39"/>
      <c r="T524" s="39"/>
      <c r="U524" s="39"/>
      <c r="V524" s="39"/>
      <c r="W524" s="39"/>
    </row>
    <row r="525" spans="16:23" s="33" customFormat="1">
      <c r="P525" s="39"/>
      <c r="Q525" s="39"/>
      <c r="R525" s="39"/>
      <c r="S525" s="39"/>
      <c r="T525" s="39"/>
      <c r="U525" s="39"/>
      <c r="V525" s="39"/>
      <c r="W525" s="39"/>
    </row>
    <row r="526" spans="16:23" s="33" customFormat="1">
      <c r="P526" s="39"/>
      <c r="Q526" s="39"/>
      <c r="R526" s="39"/>
      <c r="S526" s="39"/>
      <c r="T526" s="39"/>
      <c r="U526" s="39"/>
      <c r="V526" s="39"/>
      <c r="W526" s="39"/>
    </row>
    <row r="527" spans="16:23" s="33" customFormat="1">
      <c r="P527" s="39"/>
      <c r="Q527" s="39"/>
      <c r="R527" s="39"/>
      <c r="S527" s="39"/>
      <c r="T527" s="39"/>
      <c r="U527" s="39"/>
      <c r="V527" s="39"/>
      <c r="W527" s="39"/>
    </row>
    <row r="528" spans="16:23" s="33" customFormat="1">
      <c r="P528" s="39"/>
      <c r="Q528" s="39"/>
      <c r="R528" s="39"/>
      <c r="S528" s="39"/>
      <c r="T528" s="39"/>
      <c r="U528" s="39"/>
      <c r="V528" s="39"/>
      <c r="W528" s="39"/>
    </row>
    <row r="529" spans="16:23" s="33" customFormat="1">
      <c r="P529" s="39"/>
      <c r="Q529" s="39"/>
      <c r="R529" s="39"/>
      <c r="S529" s="39"/>
      <c r="T529" s="39"/>
      <c r="U529" s="39"/>
      <c r="V529" s="39"/>
      <c r="W529" s="39"/>
    </row>
    <row r="530" spans="16:23" s="33" customFormat="1">
      <c r="P530" s="39"/>
      <c r="Q530" s="39"/>
      <c r="R530" s="39"/>
      <c r="S530" s="39"/>
      <c r="T530" s="39"/>
      <c r="U530" s="39"/>
      <c r="V530" s="39"/>
      <c r="W530" s="39"/>
    </row>
    <row r="531" spans="16:23" s="33" customFormat="1">
      <c r="P531" s="39"/>
      <c r="Q531" s="39"/>
      <c r="R531" s="39"/>
      <c r="S531" s="39"/>
      <c r="T531" s="39"/>
      <c r="U531" s="39"/>
      <c r="V531" s="39"/>
      <c r="W531" s="39"/>
    </row>
    <row r="532" spans="16:23" s="33" customFormat="1">
      <c r="P532" s="39"/>
      <c r="Q532" s="39"/>
      <c r="R532" s="39"/>
      <c r="S532" s="39"/>
      <c r="T532" s="39"/>
      <c r="U532" s="39"/>
      <c r="V532" s="39"/>
      <c r="W532" s="39"/>
    </row>
    <row r="533" spans="16:23" s="33" customFormat="1">
      <c r="P533" s="39"/>
      <c r="Q533" s="39"/>
      <c r="R533" s="39"/>
      <c r="S533" s="39"/>
      <c r="T533" s="39"/>
      <c r="U533" s="39"/>
      <c r="V533" s="39"/>
      <c r="W533" s="39"/>
    </row>
    <row r="534" spans="16:23" s="33" customFormat="1">
      <c r="P534" s="39"/>
      <c r="Q534" s="39"/>
      <c r="R534" s="39"/>
      <c r="S534" s="39"/>
      <c r="T534" s="39"/>
      <c r="U534" s="39"/>
      <c r="V534" s="39"/>
      <c r="W534" s="39"/>
    </row>
    <row r="535" spans="16:23" s="33" customFormat="1">
      <c r="P535" s="39"/>
      <c r="Q535" s="39"/>
      <c r="R535" s="39"/>
      <c r="S535" s="39"/>
      <c r="T535" s="39"/>
      <c r="U535" s="39"/>
      <c r="V535" s="39"/>
      <c r="W535" s="39"/>
    </row>
    <row r="536" spans="16:23" s="33" customFormat="1">
      <c r="P536" s="39"/>
      <c r="Q536" s="39"/>
      <c r="R536" s="39"/>
      <c r="S536" s="39"/>
      <c r="T536" s="39"/>
      <c r="U536" s="39"/>
      <c r="V536" s="39"/>
      <c r="W536" s="39"/>
    </row>
    <row r="537" spans="16:23" s="33" customFormat="1">
      <c r="P537" s="39"/>
      <c r="Q537" s="39"/>
      <c r="R537" s="39"/>
      <c r="S537" s="39"/>
      <c r="T537" s="39"/>
      <c r="U537" s="39"/>
      <c r="V537" s="39"/>
      <c r="W537" s="39"/>
    </row>
    <row r="538" spans="16:23" s="33" customFormat="1">
      <c r="P538" s="39"/>
      <c r="Q538" s="39"/>
      <c r="R538" s="39"/>
      <c r="S538" s="39"/>
      <c r="T538" s="39"/>
      <c r="U538" s="39"/>
      <c r="V538" s="39"/>
      <c r="W538" s="39"/>
    </row>
    <row r="539" spans="16:23" s="33" customFormat="1">
      <c r="P539" s="39"/>
      <c r="Q539" s="39"/>
      <c r="R539" s="39"/>
      <c r="S539" s="39"/>
      <c r="T539" s="39"/>
      <c r="U539" s="39"/>
      <c r="V539" s="39"/>
      <c r="W539" s="39"/>
    </row>
    <row r="540" spans="16:23" s="33" customFormat="1">
      <c r="P540" s="39"/>
      <c r="Q540" s="39"/>
      <c r="R540" s="39"/>
      <c r="S540" s="39"/>
      <c r="T540" s="39"/>
      <c r="U540" s="39"/>
      <c r="V540" s="39"/>
      <c r="W540" s="39"/>
    </row>
    <row r="541" spans="16:23" s="33" customFormat="1">
      <c r="P541" s="39"/>
      <c r="Q541" s="39"/>
      <c r="R541" s="39"/>
      <c r="S541" s="39"/>
      <c r="T541" s="39"/>
      <c r="U541" s="39"/>
      <c r="V541" s="39"/>
      <c r="W541" s="39"/>
    </row>
    <row r="542" spans="16:23" s="33" customFormat="1">
      <c r="P542" s="39"/>
      <c r="Q542" s="39"/>
      <c r="R542" s="39"/>
      <c r="S542" s="39"/>
      <c r="T542" s="39"/>
      <c r="U542" s="39"/>
      <c r="V542" s="39"/>
      <c r="W542" s="39"/>
    </row>
    <row r="543" spans="16:23" s="33" customFormat="1">
      <c r="P543" s="39"/>
      <c r="Q543" s="39"/>
      <c r="R543" s="39"/>
      <c r="S543" s="39"/>
      <c r="T543" s="39"/>
      <c r="U543" s="39"/>
      <c r="V543" s="39"/>
      <c r="W543" s="39"/>
    </row>
    <row r="544" spans="16:23" s="33" customFormat="1">
      <c r="P544" s="39"/>
      <c r="Q544" s="39"/>
      <c r="R544" s="39"/>
      <c r="S544" s="39"/>
      <c r="T544" s="39"/>
      <c r="U544" s="39"/>
      <c r="V544" s="39"/>
      <c r="W544" s="39"/>
    </row>
    <row r="545" spans="16:23" s="33" customFormat="1">
      <c r="P545" s="39"/>
      <c r="Q545" s="39"/>
      <c r="R545" s="39"/>
      <c r="S545" s="39"/>
      <c r="T545" s="39"/>
      <c r="U545" s="39"/>
      <c r="V545" s="39"/>
      <c r="W545" s="39"/>
    </row>
    <row r="546" spans="16:23" s="33" customFormat="1">
      <c r="P546" s="39"/>
      <c r="Q546" s="39"/>
      <c r="R546" s="39"/>
      <c r="S546" s="39"/>
      <c r="T546" s="39"/>
      <c r="U546" s="39"/>
      <c r="V546" s="39"/>
      <c r="W546" s="39"/>
    </row>
    <row r="547" spans="16:23" s="33" customFormat="1">
      <c r="P547" s="39"/>
      <c r="Q547" s="39"/>
      <c r="R547" s="39"/>
      <c r="S547" s="39"/>
      <c r="T547" s="39"/>
      <c r="U547" s="39"/>
      <c r="V547" s="39"/>
      <c r="W547" s="39"/>
    </row>
    <row r="548" spans="16:23" s="33" customFormat="1">
      <c r="P548" s="39"/>
      <c r="Q548" s="39"/>
      <c r="R548" s="39"/>
      <c r="S548" s="39"/>
      <c r="T548" s="39"/>
      <c r="U548" s="39"/>
      <c r="V548" s="39"/>
      <c r="W548" s="39"/>
    </row>
    <row r="549" spans="16:23" s="33" customFormat="1">
      <c r="P549" s="39"/>
      <c r="Q549" s="39"/>
      <c r="R549" s="39"/>
      <c r="S549" s="39"/>
      <c r="T549" s="39"/>
      <c r="U549" s="39"/>
      <c r="V549" s="39"/>
      <c r="W549" s="39"/>
    </row>
    <row r="550" spans="16:23" s="33" customFormat="1">
      <c r="P550" s="39"/>
      <c r="Q550" s="39"/>
      <c r="R550" s="39"/>
      <c r="S550" s="39"/>
      <c r="T550" s="39"/>
      <c r="U550" s="39"/>
      <c r="V550" s="39"/>
      <c r="W550" s="39"/>
    </row>
    <row r="551" spans="16:23" s="33" customFormat="1">
      <c r="P551" s="39"/>
      <c r="Q551" s="39"/>
      <c r="R551" s="39"/>
      <c r="S551" s="39"/>
      <c r="T551" s="39"/>
      <c r="U551" s="39"/>
      <c r="V551" s="39"/>
      <c r="W551" s="39"/>
    </row>
    <row r="552" spans="16:23" s="33" customFormat="1">
      <c r="P552" s="39"/>
      <c r="Q552" s="39"/>
      <c r="R552" s="39"/>
      <c r="S552" s="39"/>
      <c r="T552" s="39"/>
      <c r="U552" s="39"/>
      <c r="V552" s="39"/>
      <c r="W552" s="39"/>
    </row>
    <row r="553" spans="16:23" s="33" customFormat="1">
      <c r="P553" s="39"/>
      <c r="Q553" s="39"/>
      <c r="R553" s="39"/>
      <c r="S553" s="39"/>
      <c r="T553" s="39"/>
      <c r="U553" s="39"/>
      <c r="V553" s="39"/>
      <c r="W553" s="39"/>
    </row>
    <row r="554" spans="16:23" s="33" customFormat="1">
      <c r="P554" s="39"/>
      <c r="Q554" s="39"/>
      <c r="R554" s="39"/>
      <c r="S554" s="39"/>
      <c r="T554" s="39"/>
      <c r="U554" s="39"/>
      <c r="V554" s="39"/>
      <c r="W554" s="39"/>
    </row>
    <row r="555" spans="16:23" s="33" customFormat="1">
      <c r="P555" s="39"/>
      <c r="Q555" s="39"/>
      <c r="R555" s="39"/>
      <c r="S555" s="39"/>
      <c r="T555" s="39"/>
      <c r="U555" s="39"/>
      <c r="V555" s="39"/>
      <c r="W555" s="39"/>
    </row>
    <row r="556" spans="16:23" s="33" customFormat="1">
      <c r="P556" s="39"/>
      <c r="Q556" s="39"/>
      <c r="R556" s="39"/>
      <c r="S556" s="39"/>
      <c r="T556" s="39"/>
      <c r="U556" s="39"/>
      <c r="V556" s="39"/>
      <c r="W556" s="39"/>
    </row>
    <row r="557" spans="16:23" s="33" customFormat="1">
      <c r="P557" s="39"/>
      <c r="Q557" s="39"/>
      <c r="R557" s="39"/>
      <c r="S557" s="39"/>
      <c r="T557" s="39"/>
      <c r="U557" s="39"/>
      <c r="V557" s="39"/>
      <c r="W557" s="39"/>
    </row>
    <row r="558" spans="16:23" s="33" customFormat="1">
      <c r="P558" s="39"/>
      <c r="Q558" s="39"/>
      <c r="R558" s="39"/>
      <c r="S558" s="39"/>
      <c r="T558" s="39"/>
      <c r="U558" s="39"/>
      <c r="V558" s="39"/>
      <c r="W558" s="39"/>
    </row>
    <row r="559" spans="16:23" s="33" customFormat="1">
      <c r="P559" s="39"/>
      <c r="Q559" s="39"/>
      <c r="R559" s="39"/>
      <c r="S559" s="39"/>
      <c r="T559" s="39"/>
      <c r="U559" s="39"/>
      <c r="V559" s="39"/>
      <c r="W559" s="39"/>
    </row>
    <row r="560" spans="16:23" s="33" customFormat="1">
      <c r="P560" s="39"/>
      <c r="Q560" s="39"/>
      <c r="R560" s="39"/>
      <c r="S560" s="39"/>
      <c r="T560" s="39"/>
      <c r="U560" s="39"/>
      <c r="V560" s="39"/>
      <c r="W560" s="39"/>
    </row>
    <row r="561" spans="16:23" s="33" customFormat="1">
      <c r="P561" s="39"/>
      <c r="Q561" s="39"/>
      <c r="R561" s="39"/>
      <c r="S561" s="39"/>
      <c r="T561" s="39"/>
      <c r="U561" s="39"/>
      <c r="V561" s="39"/>
      <c r="W561" s="39"/>
    </row>
    <row r="562" spans="16:23" s="33" customFormat="1">
      <c r="P562" s="39"/>
      <c r="Q562" s="39"/>
      <c r="R562" s="39"/>
      <c r="S562" s="39"/>
      <c r="T562" s="39"/>
      <c r="U562" s="39"/>
      <c r="V562" s="39"/>
      <c r="W562" s="39"/>
    </row>
    <row r="563" spans="16:23" s="33" customFormat="1">
      <c r="P563" s="39"/>
      <c r="Q563" s="39"/>
      <c r="R563" s="39"/>
      <c r="S563" s="39"/>
      <c r="T563" s="39"/>
      <c r="U563" s="39"/>
      <c r="V563" s="39"/>
      <c r="W563" s="39"/>
    </row>
    <row r="564" spans="16:23" s="33" customFormat="1">
      <c r="P564" s="39"/>
      <c r="Q564" s="39"/>
      <c r="R564" s="39"/>
      <c r="S564" s="39"/>
      <c r="T564" s="39"/>
      <c r="U564" s="39"/>
      <c r="V564" s="39"/>
      <c r="W564" s="39"/>
    </row>
    <row r="565" spans="16:23" s="33" customFormat="1">
      <c r="P565" s="39"/>
      <c r="Q565" s="39"/>
      <c r="R565" s="39"/>
      <c r="S565" s="39"/>
      <c r="T565" s="39"/>
      <c r="U565" s="39"/>
      <c r="V565" s="39"/>
      <c r="W565" s="39"/>
    </row>
    <row r="566" spans="16:23" s="33" customFormat="1">
      <c r="P566" s="39"/>
      <c r="Q566" s="39"/>
      <c r="R566" s="39"/>
      <c r="S566" s="39"/>
      <c r="T566" s="39"/>
      <c r="U566" s="39"/>
      <c r="V566" s="39"/>
      <c r="W566" s="39"/>
    </row>
    <row r="567" spans="16:23" s="33" customFormat="1">
      <c r="P567" s="39"/>
      <c r="Q567" s="39"/>
      <c r="R567" s="39"/>
      <c r="S567" s="39"/>
      <c r="T567" s="39"/>
      <c r="U567" s="39"/>
      <c r="V567" s="39"/>
      <c r="W567" s="39"/>
    </row>
    <row r="568" spans="16:23" s="33" customFormat="1">
      <c r="P568" s="39"/>
      <c r="Q568" s="39"/>
      <c r="R568" s="39"/>
      <c r="S568" s="39"/>
      <c r="T568" s="39"/>
      <c r="U568" s="39"/>
      <c r="V568" s="39"/>
      <c r="W568" s="39"/>
    </row>
    <row r="569" spans="16:23" s="33" customFormat="1">
      <c r="P569" s="39"/>
      <c r="Q569" s="39"/>
      <c r="R569" s="39"/>
      <c r="S569" s="39"/>
      <c r="T569" s="39"/>
      <c r="U569" s="39"/>
      <c r="V569" s="39"/>
      <c r="W569" s="39"/>
    </row>
    <row r="570" spans="16:23" s="33" customFormat="1">
      <c r="P570" s="39"/>
      <c r="Q570" s="39"/>
      <c r="R570" s="39"/>
      <c r="S570" s="39"/>
      <c r="T570" s="39"/>
      <c r="U570" s="39"/>
      <c r="V570" s="39"/>
      <c r="W570" s="39"/>
    </row>
    <row r="571" spans="16:23" s="33" customFormat="1">
      <c r="P571" s="39"/>
      <c r="Q571" s="39"/>
      <c r="R571" s="39"/>
      <c r="S571" s="39"/>
      <c r="T571" s="39"/>
      <c r="U571" s="39"/>
      <c r="V571" s="39"/>
      <c r="W571" s="39"/>
    </row>
    <row r="572" spans="16:23" s="33" customFormat="1">
      <c r="P572" s="39"/>
      <c r="Q572" s="39"/>
      <c r="R572" s="39"/>
      <c r="S572" s="39"/>
      <c r="T572" s="39"/>
      <c r="U572" s="39"/>
      <c r="V572" s="39"/>
      <c r="W572" s="39"/>
    </row>
    <row r="573" spans="16:23" s="33" customFormat="1">
      <c r="P573" s="39"/>
      <c r="Q573" s="39"/>
      <c r="R573" s="39"/>
      <c r="S573" s="39"/>
      <c r="T573" s="39"/>
      <c r="U573" s="39"/>
      <c r="V573" s="39"/>
      <c r="W573" s="39"/>
    </row>
    <row r="574" spans="16:23" s="33" customFormat="1">
      <c r="P574" s="39"/>
      <c r="Q574" s="39"/>
      <c r="R574" s="39"/>
      <c r="S574" s="39"/>
      <c r="T574" s="39"/>
      <c r="U574" s="39"/>
      <c r="V574" s="39"/>
      <c r="W574" s="39"/>
    </row>
    <row r="575" spans="16:23" s="33" customFormat="1">
      <c r="P575" s="39"/>
      <c r="Q575" s="39"/>
      <c r="R575" s="39"/>
      <c r="S575" s="39"/>
      <c r="T575" s="39"/>
      <c r="U575" s="39"/>
      <c r="V575" s="39"/>
      <c r="W575" s="39"/>
    </row>
    <row r="576" spans="16:23" s="33" customFormat="1">
      <c r="P576" s="39"/>
      <c r="Q576" s="39"/>
      <c r="R576" s="39"/>
      <c r="S576" s="39"/>
      <c r="T576" s="39"/>
      <c r="U576" s="39"/>
      <c r="V576" s="39"/>
      <c r="W576" s="39"/>
    </row>
    <row r="577" spans="16:23" s="33" customFormat="1">
      <c r="P577" s="39"/>
      <c r="Q577" s="39"/>
      <c r="R577" s="39"/>
      <c r="S577" s="39"/>
      <c r="T577" s="39"/>
      <c r="U577" s="39"/>
      <c r="V577" s="39"/>
      <c r="W577" s="39"/>
    </row>
    <row r="578" spans="16:23" s="33" customFormat="1">
      <c r="P578" s="39"/>
      <c r="Q578" s="39"/>
      <c r="R578" s="39"/>
      <c r="S578" s="39"/>
      <c r="T578" s="39"/>
      <c r="U578" s="39"/>
      <c r="V578" s="39"/>
      <c r="W578" s="39"/>
    </row>
    <row r="579" spans="16:23" s="33" customFormat="1">
      <c r="P579" s="39"/>
      <c r="Q579" s="39"/>
      <c r="R579" s="39"/>
      <c r="S579" s="39"/>
      <c r="T579" s="39"/>
      <c r="U579" s="39"/>
      <c r="V579" s="39"/>
      <c r="W579" s="39"/>
    </row>
    <row r="580" spans="16:23" s="33" customFormat="1">
      <c r="P580" s="39"/>
      <c r="Q580" s="39"/>
      <c r="R580" s="39"/>
      <c r="S580" s="39"/>
      <c r="T580" s="39"/>
      <c r="U580" s="39"/>
      <c r="V580" s="39"/>
      <c r="W580" s="39"/>
    </row>
    <row r="581" spans="16:23" s="33" customFormat="1">
      <c r="P581" s="39"/>
      <c r="Q581" s="39"/>
      <c r="R581" s="39"/>
      <c r="S581" s="39"/>
      <c r="T581" s="39"/>
      <c r="U581" s="39"/>
      <c r="V581" s="39"/>
      <c r="W581" s="39"/>
    </row>
    <row r="582" spans="16:23" s="33" customFormat="1">
      <c r="P582" s="39"/>
      <c r="Q582" s="39"/>
      <c r="R582" s="39"/>
      <c r="S582" s="39"/>
      <c r="T582" s="39"/>
      <c r="U582" s="39"/>
      <c r="V582" s="39"/>
      <c r="W582" s="39"/>
    </row>
    <row r="583" spans="16:23" s="33" customFormat="1">
      <c r="P583" s="39"/>
      <c r="Q583" s="39"/>
      <c r="R583" s="39"/>
      <c r="S583" s="39"/>
      <c r="T583" s="39"/>
      <c r="U583" s="39"/>
      <c r="V583" s="39"/>
      <c r="W583" s="39"/>
    </row>
    <row r="584" spans="16:23" s="33" customFormat="1">
      <c r="P584" s="39"/>
      <c r="Q584" s="39"/>
      <c r="R584" s="39"/>
      <c r="S584" s="39"/>
      <c r="T584" s="39"/>
      <c r="U584" s="39"/>
      <c r="V584" s="39"/>
      <c r="W584" s="39"/>
    </row>
    <row r="585" spans="16:23" s="33" customFormat="1">
      <c r="P585" s="39"/>
      <c r="Q585" s="39"/>
      <c r="R585" s="39"/>
      <c r="S585" s="39"/>
      <c r="T585" s="39"/>
      <c r="U585" s="39"/>
      <c r="V585" s="39"/>
      <c r="W585" s="39"/>
    </row>
    <row r="586" spans="16:23" s="33" customFormat="1">
      <c r="P586" s="39"/>
      <c r="Q586" s="39"/>
      <c r="R586" s="39"/>
      <c r="S586" s="39"/>
      <c r="T586" s="39"/>
      <c r="U586" s="39"/>
      <c r="V586" s="39"/>
      <c r="W586" s="39"/>
    </row>
    <row r="587" spans="16:23" s="33" customFormat="1">
      <c r="P587" s="39"/>
      <c r="Q587" s="39"/>
      <c r="R587" s="39"/>
      <c r="S587" s="39"/>
      <c r="T587" s="39"/>
      <c r="U587" s="39"/>
      <c r="V587" s="39"/>
      <c r="W587" s="39"/>
    </row>
    <row r="588" spans="16:23" s="33" customFormat="1">
      <c r="P588" s="39"/>
      <c r="Q588" s="39"/>
      <c r="R588" s="39"/>
      <c r="S588" s="39"/>
      <c r="T588" s="39"/>
      <c r="U588" s="39"/>
      <c r="V588" s="39"/>
      <c r="W588" s="39"/>
    </row>
    <row r="589" spans="16:23" s="33" customFormat="1">
      <c r="P589" s="39"/>
      <c r="Q589" s="39"/>
      <c r="R589" s="39"/>
      <c r="S589" s="39"/>
      <c r="T589" s="39"/>
      <c r="U589" s="39"/>
      <c r="V589" s="39"/>
      <c r="W589" s="39"/>
    </row>
    <row r="590" spans="16:23" s="33" customFormat="1">
      <c r="P590" s="39"/>
      <c r="Q590" s="39"/>
      <c r="R590" s="39"/>
      <c r="S590" s="39"/>
      <c r="T590" s="39"/>
      <c r="U590" s="39"/>
      <c r="V590" s="39"/>
      <c r="W590" s="39"/>
    </row>
    <row r="591" spans="16:23" s="33" customFormat="1">
      <c r="P591" s="39"/>
      <c r="Q591" s="39"/>
      <c r="R591" s="39"/>
      <c r="S591" s="39"/>
      <c r="T591" s="39"/>
      <c r="U591" s="39"/>
      <c r="V591" s="39"/>
      <c r="W591" s="39"/>
    </row>
    <row r="592" spans="16:23" s="33" customFormat="1">
      <c r="P592" s="39"/>
      <c r="Q592" s="39"/>
      <c r="R592" s="39"/>
      <c r="S592" s="39"/>
      <c r="T592" s="39"/>
      <c r="U592" s="39"/>
      <c r="V592" s="39"/>
      <c r="W592" s="39"/>
    </row>
    <row r="593" spans="16:23" s="33" customFormat="1">
      <c r="P593" s="39"/>
      <c r="Q593" s="39"/>
      <c r="R593" s="39"/>
      <c r="S593" s="39"/>
      <c r="T593" s="39"/>
      <c r="U593" s="39"/>
      <c r="V593" s="39"/>
      <c r="W593" s="39"/>
    </row>
    <row r="594" spans="16:23" s="33" customFormat="1">
      <c r="P594" s="39"/>
      <c r="Q594" s="39"/>
      <c r="R594" s="39"/>
      <c r="S594" s="39"/>
      <c r="T594" s="39"/>
      <c r="U594" s="39"/>
      <c r="V594" s="39"/>
      <c r="W594" s="39"/>
    </row>
    <row r="595" spans="16:23" s="33" customFormat="1">
      <c r="P595" s="39"/>
      <c r="Q595" s="39"/>
      <c r="R595" s="39"/>
      <c r="S595" s="39"/>
      <c r="T595" s="39"/>
      <c r="U595" s="39"/>
      <c r="V595" s="39"/>
      <c r="W595" s="39"/>
    </row>
    <row r="596" spans="16:23" s="33" customFormat="1">
      <c r="P596" s="39"/>
      <c r="Q596" s="39"/>
      <c r="R596" s="39"/>
      <c r="S596" s="39"/>
      <c r="T596" s="39"/>
      <c r="U596" s="39"/>
      <c r="V596" s="39"/>
      <c r="W596" s="39"/>
    </row>
    <row r="597" spans="16:23" s="33" customFormat="1">
      <c r="P597" s="39"/>
      <c r="Q597" s="39"/>
      <c r="R597" s="39"/>
      <c r="S597" s="39"/>
      <c r="T597" s="39"/>
      <c r="U597" s="39"/>
      <c r="V597" s="39"/>
      <c r="W597" s="39"/>
    </row>
    <row r="598" spans="16:23" s="33" customFormat="1">
      <c r="P598" s="39"/>
      <c r="Q598" s="39"/>
      <c r="R598" s="39"/>
      <c r="S598" s="39"/>
      <c r="T598" s="39"/>
      <c r="U598" s="39"/>
      <c r="V598" s="39"/>
      <c r="W598" s="39"/>
    </row>
    <row r="599" spans="16:23" s="33" customFormat="1">
      <c r="P599" s="39"/>
      <c r="Q599" s="39"/>
      <c r="R599" s="39"/>
      <c r="S599" s="39"/>
      <c r="T599" s="39"/>
      <c r="U599" s="39"/>
      <c r="V599" s="39"/>
      <c r="W599" s="39"/>
    </row>
    <row r="600" spans="16:23" s="33" customFormat="1">
      <c r="P600" s="39"/>
      <c r="Q600" s="39"/>
      <c r="R600" s="39"/>
      <c r="S600" s="39"/>
      <c r="T600" s="39"/>
      <c r="U600" s="39"/>
      <c r="V600" s="39"/>
      <c r="W600" s="39"/>
    </row>
    <row r="601" spans="16:23" s="33" customFormat="1">
      <c r="P601" s="39"/>
      <c r="Q601" s="39"/>
      <c r="R601" s="39"/>
      <c r="S601" s="39"/>
      <c r="T601" s="39"/>
      <c r="U601" s="39"/>
      <c r="V601" s="39"/>
      <c r="W601" s="39"/>
    </row>
    <row r="602" spans="16:23" s="33" customFormat="1">
      <c r="P602" s="39"/>
      <c r="Q602" s="39"/>
      <c r="R602" s="39"/>
      <c r="S602" s="39"/>
      <c r="T602" s="39"/>
      <c r="U602" s="39"/>
      <c r="V602" s="39"/>
      <c r="W602" s="39"/>
    </row>
    <row r="603" spans="16:23" s="33" customFormat="1">
      <c r="P603" s="39"/>
      <c r="Q603" s="39"/>
      <c r="R603" s="39"/>
      <c r="S603" s="39"/>
      <c r="T603" s="39"/>
      <c r="U603" s="39"/>
      <c r="V603" s="39"/>
      <c r="W603" s="39"/>
    </row>
    <row r="604" spans="16:23" s="33" customFormat="1">
      <c r="P604" s="39"/>
      <c r="Q604" s="39"/>
      <c r="R604" s="39"/>
      <c r="S604" s="39"/>
      <c r="T604" s="39"/>
      <c r="U604" s="39"/>
      <c r="V604" s="39"/>
      <c r="W604" s="39"/>
    </row>
    <row r="605" spans="16:23" s="33" customFormat="1">
      <c r="P605" s="39"/>
      <c r="Q605" s="39"/>
      <c r="R605" s="39"/>
      <c r="S605" s="39"/>
      <c r="T605" s="39"/>
      <c r="U605" s="39"/>
      <c r="V605" s="39"/>
      <c r="W605" s="39"/>
    </row>
    <row r="606" spans="16:23" s="33" customFormat="1">
      <c r="P606" s="39"/>
      <c r="Q606" s="39"/>
      <c r="R606" s="39"/>
      <c r="S606" s="39"/>
      <c r="T606" s="39"/>
      <c r="U606" s="39"/>
      <c r="V606" s="39"/>
      <c r="W606" s="39"/>
    </row>
    <row r="607" spans="16:23" s="33" customFormat="1">
      <c r="P607" s="39"/>
      <c r="Q607" s="39"/>
      <c r="R607" s="39"/>
      <c r="S607" s="39"/>
      <c r="T607" s="39"/>
      <c r="U607" s="39"/>
      <c r="V607" s="39"/>
      <c r="W607" s="39"/>
    </row>
    <row r="608" spans="16:23" s="33" customFormat="1">
      <c r="P608" s="39"/>
      <c r="Q608" s="39"/>
      <c r="R608" s="39"/>
      <c r="S608" s="39"/>
      <c r="T608" s="39"/>
      <c r="U608" s="39"/>
      <c r="V608" s="39"/>
      <c r="W608" s="39"/>
    </row>
    <row r="609" spans="16:23" s="33" customFormat="1">
      <c r="P609" s="39"/>
      <c r="Q609" s="39"/>
      <c r="R609" s="39"/>
      <c r="S609" s="39"/>
      <c r="T609" s="39"/>
      <c r="U609" s="39"/>
      <c r="V609" s="39"/>
      <c r="W609" s="39"/>
    </row>
    <row r="610" spans="16:23" s="33" customFormat="1">
      <c r="P610" s="39"/>
      <c r="Q610" s="39"/>
      <c r="R610" s="39"/>
      <c r="S610" s="39"/>
      <c r="T610" s="39"/>
      <c r="U610" s="39"/>
      <c r="V610" s="39"/>
      <c r="W610" s="39"/>
    </row>
    <row r="611" spans="16:23" s="33" customFormat="1">
      <c r="P611" s="39"/>
      <c r="Q611" s="39"/>
      <c r="R611" s="39"/>
      <c r="S611" s="39"/>
      <c r="T611" s="39"/>
      <c r="U611" s="39"/>
      <c r="V611" s="39"/>
      <c r="W611" s="39"/>
    </row>
    <row r="612" spans="16:23" s="33" customFormat="1">
      <c r="P612" s="39"/>
      <c r="Q612" s="39"/>
      <c r="R612" s="39"/>
      <c r="S612" s="39"/>
      <c r="T612" s="39"/>
      <c r="U612" s="39"/>
      <c r="V612" s="39"/>
      <c r="W612" s="39"/>
    </row>
    <row r="613" spans="16:23" s="33" customFormat="1">
      <c r="P613" s="39"/>
      <c r="Q613" s="39"/>
      <c r="R613" s="39"/>
      <c r="S613" s="39"/>
      <c r="T613" s="39"/>
      <c r="U613" s="39"/>
      <c r="V613" s="39"/>
      <c r="W613" s="39"/>
    </row>
    <row r="614" spans="16:23" s="33" customFormat="1">
      <c r="P614" s="39"/>
      <c r="Q614" s="39"/>
      <c r="R614" s="39"/>
      <c r="S614" s="39"/>
      <c r="T614" s="39"/>
      <c r="U614" s="39"/>
      <c r="V614" s="39"/>
      <c r="W614" s="39"/>
    </row>
    <row r="615" spans="16:23" s="33" customFormat="1">
      <c r="P615" s="39"/>
      <c r="Q615" s="39"/>
      <c r="R615" s="39"/>
      <c r="S615" s="39"/>
      <c r="T615" s="39"/>
      <c r="U615" s="39"/>
      <c r="V615" s="39"/>
      <c r="W615" s="39"/>
    </row>
    <row r="616" spans="16:23" s="33" customFormat="1">
      <c r="P616" s="39"/>
      <c r="Q616" s="39"/>
      <c r="R616" s="39"/>
      <c r="S616" s="39"/>
      <c r="T616" s="39"/>
      <c r="U616" s="39"/>
      <c r="V616" s="39"/>
      <c r="W616" s="39"/>
    </row>
    <row r="617" spans="16:23" s="33" customFormat="1">
      <c r="P617" s="39"/>
      <c r="Q617" s="39"/>
      <c r="R617" s="39"/>
      <c r="S617" s="39"/>
      <c r="T617" s="39"/>
      <c r="U617" s="39"/>
      <c r="V617" s="39"/>
      <c r="W617" s="39"/>
    </row>
    <row r="618" spans="16:23" s="33" customFormat="1">
      <c r="P618" s="39"/>
      <c r="Q618" s="39"/>
      <c r="R618" s="39"/>
      <c r="S618" s="39"/>
      <c r="T618" s="39"/>
      <c r="U618" s="39"/>
      <c r="V618" s="39"/>
      <c r="W618" s="39"/>
    </row>
    <row r="619" spans="16:23" s="33" customFormat="1">
      <c r="P619" s="39"/>
      <c r="Q619" s="39"/>
      <c r="R619" s="39"/>
      <c r="S619" s="39"/>
      <c r="T619" s="39"/>
      <c r="U619" s="39"/>
      <c r="V619" s="39"/>
      <c r="W619" s="39"/>
    </row>
    <row r="620" spans="16:23" s="33" customFormat="1">
      <c r="P620" s="39"/>
      <c r="Q620" s="39"/>
      <c r="R620" s="39"/>
      <c r="S620" s="39"/>
      <c r="T620" s="39"/>
      <c r="U620" s="39"/>
      <c r="V620" s="39"/>
      <c r="W620" s="39"/>
    </row>
    <row r="621" spans="16:23" s="33" customFormat="1">
      <c r="P621" s="39"/>
      <c r="Q621" s="39"/>
      <c r="R621" s="39"/>
      <c r="S621" s="39"/>
      <c r="T621" s="39"/>
      <c r="U621" s="39"/>
      <c r="V621" s="39"/>
      <c r="W621" s="39"/>
    </row>
    <row r="622" spans="16:23" s="33" customFormat="1">
      <c r="P622" s="39"/>
      <c r="Q622" s="39"/>
      <c r="R622" s="39"/>
      <c r="S622" s="39"/>
      <c r="T622" s="39"/>
      <c r="U622" s="39"/>
      <c r="V622" s="39"/>
      <c r="W622" s="39"/>
    </row>
    <row r="623" spans="16:23" s="33" customFormat="1">
      <c r="P623" s="39"/>
      <c r="Q623" s="39"/>
      <c r="R623" s="39"/>
      <c r="S623" s="39"/>
      <c r="T623" s="39"/>
      <c r="U623" s="39"/>
      <c r="V623" s="39"/>
      <c r="W623" s="39"/>
    </row>
    <row r="624" spans="16:23" s="33" customFormat="1">
      <c r="P624" s="39"/>
      <c r="Q624" s="39"/>
      <c r="R624" s="39"/>
      <c r="S624" s="39"/>
      <c r="T624" s="39"/>
      <c r="U624" s="39"/>
      <c r="V624" s="39"/>
      <c r="W624" s="39"/>
    </row>
    <row r="625" spans="16:23" s="33" customFormat="1">
      <c r="P625" s="39"/>
      <c r="Q625" s="39"/>
      <c r="R625" s="39"/>
      <c r="S625" s="39"/>
      <c r="T625" s="39"/>
      <c r="U625" s="39"/>
      <c r="V625" s="39"/>
      <c r="W625" s="39"/>
    </row>
    <row r="626" spans="16:23" s="33" customFormat="1">
      <c r="P626" s="39"/>
      <c r="Q626" s="39"/>
      <c r="R626" s="39"/>
      <c r="S626" s="39"/>
      <c r="T626" s="39"/>
      <c r="U626" s="39"/>
      <c r="V626" s="39"/>
      <c r="W626" s="39"/>
    </row>
    <row r="627" spans="16:23" s="33" customFormat="1">
      <c r="P627" s="39"/>
      <c r="Q627" s="39"/>
      <c r="R627" s="39"/>
      <c r="S627" s="39"/>
      <c r="T627" s="39"/>
      <c r="U627" s="39"/>
      <c r="V627" s="39"/>
      <c r="W627" s="39"/>
    </row>
    <row r="628" spans="16:23" s="33" customFormat="1">
      <c r="P628" s="39"/>
      <c r="Q628" s="39"/>
      <c r="R628" s="39"/>
      <c r="S628" s="39"/>
      <c r="T628" s="39"/>
      <c r="U628" s="39"/>
      <c r="V628" s="39"/>
      <c r="W628" s="39"/>
    </row>
    <row r="629" spans="16:23" s="33" customFormat="1">
      <c r="P629" s="39"/>
      <c r="Q629" s="39"/>
      <c r="R629" s="39"/>
      <c r="S629" s="39"/>
      <c r="T629" s="39"/>
      <c r="U629" s="39"/>
      <c r="V629" s="39"/>
      <c r="W629" s="39"/>
    </row>
    <row r="630" spans="16:23" s="33" customFormat="1">
      <c r="P630" s="39"/>
      <c r="Q630" s="39"/>
      <c r="R630" s="39"/>
      <c r="S630" s="39"/>
      <c r="T630" s="39"/>
      <c r="U630" s="39"/>
      <c r="V630" s="39"/>
      <c r="W630" s="39"/>
    </row>
    <row r="631" spans="16:23" s="33" customFormat="1">
      <c r="P631" s="39"/>
      <c r="Q631" s="39"/>
      <c r="R631" s="39"/>
      <c r="S631" s="39"/>
      <c r="T631" s="39"/>
      <c r="U631" s="39"/>
      <c r="V631" s="39"/>
      <c r="W631" s="39"/>
    </row>
    <row r="632" spans="16:23" s="33" customFormat="1">
      <c r="P632" s="39"/>
      <c r="Q632" s="39"/>
      <c r="R632" s="39"/>
      <c r="S632" s="39"/>
      <c r="T632" s="39"/>
      <c r="U632" s="39"/>
      <c r="V632" s="39"/>
      <c r="W632" s="39"/>
    </row>
    <row r="633" spans="16:23" s="33" customFormat="1">
      <c r="P633" s="39"/>
      <c r="Q633" s="39"/>
      <c r="R633" s="39"/>
      <c r="S633" s="39"/>
      <c r="T633" s="39"/>
      <c r="U633" s="39"/>
      <c r="V633" s="39"/>
      <c r="W633" s="39"/>
    </row>
    <row r="634" spans="16:23" s="33" customFormat="1">
      <c r="P634" s="39"/>
      <c r="Q634" s="39"/>
      <c r="R634" s="39"/>
      <c r="S634" s="39"/>
      <c r="T634" s="39"/>
      <c r="U634" s="39"/>
      <c r="V634" s="39"/>
      <c r="W634" s="39"/>
    </row>
    <row r="635" spans="16:23" s="33" customFormat="1">
      <c r="P635" s="39"/>
      <c r="Q635" s="39"/>
      <c r="R635" s="39"/>
      <c r="S635" s="39"/>
      <c r="T635" s="39"/>
      <c r="U635" s="39"/>
      <c r="V635" s="39"/>
      <c r="W635" s="39"/>
    </row>
    <row r="636" spans="16:23" s="33" customFormat="1">
      <c r="P636" s="39"/>
      <c r="Q636" s="39"/>
      <c r="R636" s="39"/>
      <c r="S636" s="39"/>
      <c r="T636" s="39"/>
      <c r="U636" s="39"/>
      <c r="V636" s="39"/>
      <c r="W636" s="39"/>
    </row>
    <row r="637" spans="16:23" s="33" customFormat="1">
      <c r="P637" s="39"/>
      <c r="Q637" s="39"/>
      <c r="R637" s="39"/>
      <c r="S637" s="39"/>
      <c r="T637" s="39"/>
      <c r="U637" s="39"/>
      <c r="V637" s="39"/>
      <c r="W637" s="39"/>
    </row>
    <row r="638" spans="16:23" s="33" customFormat="1">
      <c r="P638" s="39"/>
      <c r="Q638" s="39"/>
      <c r="R638" s="39"/>
      <c r="S638" s="39"/>
      <c r="T638" s="39"/>
      <c r="U638" s="39"/>
      <c r="V638" s="39"/>
      <c r="W638" s="39"/>
    </row>
    <row r="639" spans="16:23" s="33" customFormat="1">
      <c r="P639" s="39"/>
      <c r="Q639" s="39"/>
      <c r="R639" s="39"/>
      <c r="S639" s="39"/>
      <c r="T639" s="39"/>
      <c r="U639" s="39"/>
      <c r="V639" s="39"/>
      <c r="W639" s="39"/>
    </row>
    <row r="640" spans="16:23" s="33" customFormat="1">
      <c r="P640" s="39"/>
      <c r="Q640" s="39"/>
      <c r="R640" s="39"/>
      <c r="S640" s="39"/>
      <c r="T640" s="39"/>
      <c r="U640" s="39"/>
      <c r="V640" s="39"/>
      <c r="W640" s="39"/>
    </row>
    <row r="641" spans="16:23" s="33" customFormat="1">
      <c r="P641" s="39"/>
      <c r="Q641" s="39"/>
      <c r="R641" s="39"/>
      <c r="S641" s="39"/>
      <c r="T641" s="39"/>
      <c r="U641" s="39"/>
      <c r="V641" s="39"/>
      <c r="W641" s="39"/>
    </row>
    <row r="642" spans="16:23" s="33" customFormat="1">
      <c r="P642" s="39"/>
      <c r="Q642" s="39"/>
      <c r="R642" s="39"/>
      <c r="S642" s="39"/>
      <c r="T642" s="39"/>
      <c r="U642" s="39"/>
      <c r="V642" s="39"/>
      <c r="W642" s="39"/>
    </row>
    <row r="643" spans="16:23" s="33" customFormat="1">
      <c r="P643" s="39"/>
      <c r="Q643" s="39"/>
      <c r="R643" s="39"/>
      <c r="S643" s="39"/>
      <c r="T643" s="39"/>
      <c r="U643" s="39"/>
      <c r="V643" s="39"/>
      <c r="W643" s="39"/>
    </row>
    <row r="644" spans="16:23" s="33" customFormat="1">
      <c r="P644" s="39"/>
      <c r="Q644" s="39"/>
      <c r="R644" s="39"/>
      <c r="S644" s="39"/>
      <c r="T644" s="39"/>
      <c r="U644" s="39"/>
      <c r="V644" s="39"/>
      <c r="W644" s="39"/>
    </row>
    <row r="645" spans="16:23" s="33" customFormat="1">
      <c r="P645" s="39"/>
      <c r="Q645" s="39"/>
      <c r="R645" s="39"/>
      <c r="S645" s="39"/>
      <c r="T645" s="39"/>
      <c r="U645" s="39"/>
      <c r="V645" s="39"/>
      <c r="W645" s="39"/>
    </row>
    <row r="646" spans="16:23" s="33" customFormat="1">
      <c r="P646" s="39"/>
      <c r="Q646" s="39"/>
      <c r="R646" s="39"/>
      <c r="S646" s="39"/>
      <c r="T646" s="39"/>
      <c r="U646" s="39"/>
      <c r="V646" s="39"/>
      <c r="W646" s="39"/>
    </row>
    <row r="647" spans="16:23" s="33" customFormat="1">
      <c r="P647" s="39"/>
      <c r="Q647" s="39"/>
      <c r="R647" s="39"/>
      <c r="S647" s="39"/>
      <c r="T647" s="39"/>
      <c r="U647" s="39"/>
      <c r="V647" s="39"/>
      <c r="W647" s="39"/>
    </row>
    <row r="648" spans="16:23" s="33" customFormat="1">
      <c r="P648" s="39"/>
      <c r="Q648" s="39"/>
      <c r="R648" s="39"/>
      <c r="S648" s="39"/>
      <c r="T648" s="39"/>
      <c r="U648" s="39"/>
      <c r="V648" s="39"/>
      <c r="W648" s="39"/>
    </row>
    <row r="649" spans="16:23" s="33" customFormat="1">
      <c r="P649" s="39"/>
      <c r="Q649" s="39"/>
      <c r="R649" s="39"/>
      <c r="S649" s="39"/>
      <c r="T649" s="39"/>
      <c r="U649" s="39"/>
      <c r="V649" s="39"/>
      <c r="W649" s="39"/>
    </row>
    <row r="650" spans="16:23" s="33" customFormat="1">
      <c r="P650" s="39"/>
      <c r="Q650" s="39"/>
      <c r="R650" s="39"/>
      <c r="S650" s="39"/>
      <c r="T650" s="39"/>
      <c r="U650" s="39"/>
      <c r="V650" s="39"/>
      <c r="W650" s="39"/>
    </row>
    <row r="651" spans="16:23" s="33" customFormat="1">
      <c r="P651" s="39"/>
      <c r="Q651" s="39"/>
      <c r="R651" s="39"/>
      <c r="S651" s="39"/>
      <c r="T651" s="39"/>
      <c r="U651" s="39"/>
      <c r="V651" s="39"/>
      <c r="W651" s="39"/>
    </row>
    <row r="652" spans="16:23" s="33" customFormat="1">
      <c r="P652" s="39"/>
      <c r="Q652" s="39"/>
      <c r="R652" s="39"/>
      <c r="S652" s="39"/>
      <c r="T652" s="39"/>
      <c r="U652" s="39"/>
      <c r="V652" s="39"/>
      <c r="W652" s="39"/>
    </row>
    <row r="653" spans="16:23" s="33" customFormat="1">
      <c r="P653" s="39"/>
      <c r="Q653" s="39"/>
      <c r="R653" s="39"/>
      <c r="S653" s="39"/>
      <c r="T653" s="39"/>
      <c r="U653" s="39"/>
      <c r="V653" s="39"/>
      <c r="W653" s="39"/>
    </row>
    <row r="654" spans="16:23" s="33" customFormat="1">
      <c r="P654" s="39"/>
      <c r="Q654" s="39"/>
      <c r="R654" s="39"/>
      <c r="S654" s="39"/>
      <c r="T654" s="39"/>
      <c r="U654" s="39"/>
      <c r="V654" s="39"/>
      <c r="W654" s="39"/>
    </row>
    <row r="655" spans="16:23" s="33" customFormat="1">
      <c r="P655" s="39"/>
      <c r="Q655" s="39"/>
      <c r="R655" s="39"/>
      <c r="S655" s="39"/>
      <c r="T655" s="39"/>
      <c r="U655" s="39"/>
      <c r="V655" s="39"/>
      <c r="W655" s="39"/>
    </row>
    <row r="656" spans="16:23" s="33" customFormat="1">
      <c r="P656" s="39"/>
      <c r="Q656" s="39"/>
      <c r="R656" s="39"/>
      <c r="S656" s="39"/>
      <c r="T656" s="39"/>
      <c r="U656" s="39"/>
      <c r="V656" s="39"/>
      <c r="W656" s="39"/>
    </row>
    <row r="657" spans="16:23" s="33" customFormat="1">
      <c r="P657" s="39"/>
      <c r="Q657" s="39"/>
      <c r="R657" s="39"/>
      <c r="S657" s="39"/>
      <c r="T657" s="39"/>
      <c r="U657" s="39"/>
      <c r="V657" s="39"/>
      <c r="W657" s="39"/>
    </row>
    <row r="658" spans="16:23" s="33" customFormat="1">
      <c r="P658" s="39"/>
      <c r="Q658" s="39"/>
      <c r="R658" s="39"/>
      <c r="S658" s="39"/>
      <c r="T658" s="39"/>
      <c r="U658" s="39"/>
      <c r="V658" s="39"/>
      <c r="W658" s="39"/>
    </row>
    <row r="659" spans="16:23" s="33" customFormat="1">
      <c r="P659" s="39"/>
      <c r="Q659" s="39"/>
      <c r="R659" s="39"/>
      <c r="S659" s="39"/>
      <c r="T659" s="39"/>
      <c r="U659" s="39"/>
      <c r="V659" s="39"/>
      <c r="W659" s="39"/>
    </row>
    <row r="660" spans="16:23" s="33" customFormat="1">
      <c r="P660" s="39"/>
      <c r="Q660" s="39"/>
      <c r="R660" s="39"/>
      <c r="S660" s="39"/>
      <c r="T660" s="39"/>
      <c r="U660" s="39"/>
      <c r="V660" s="39"/>
      <c r="W660" s="39"/>
    </row>
    <row r="661" spans="16:23" s="33" customFormat="1">
      <c r="P661" s="39"/>
      <c r="Q661" s="39"/>
      <c r="R661" s="39"/>
      <c r="S661" s="39"/>
      <c r="T661" s="39"/>
      <c r="U661" s="39"/>
      <c r="V661" s="39"/>
      <c r="W661" s="39"/>
    </row>
    <row r="662" spans="16:23" s="33" customFormat="1">
      <c r="P662" s="39"/>
      <c r="Q662" s="39"/>
      <c r="R662" s="39"/>
      <c r="S662" s="39"/>
      <c r="T662" s="39"/>
      <c r="U662" s="39"/>
      <c r="V662" s="39"/>
      <c r="W662" s="39"/>
    </row>
    <row r="663" spans="16:23" s="33" customFormat="1">
      <c r="P663" s="39"/>
      <c r="Q663" s="39"/>
      <c r="R663" s="39"/>
      <c r="S663" s="39"/>
      <c r="T663" s="39"/>
      <c r="U663" s="39"/>
      <c r="V663" s="39"/>
      <c r="W663" s="39"/>
    </row>
    <row r="664" spans="16:23" s="33" customFormat="1">
      <c r="P664" s="39"/>
      <c r="Q664" s="39"/>
      <c r="R664" s="39"/>
      <c r="S664" s="39"/>
      <c r="T664" s="39"/>
      <c r="U664" s="39"/>
      <c r="V664" s="39"/>
      <c r="W664" s="39"/>
    </row>
    <row r="665" spans="16:23" s="33" customFormat="1">
      <c r="P665" s="39"/>
      <c r="Q665" s="39"/>
      <c r="R665" s="39"/>
      <c r="S665" s="39"/>
      <c r="T665" s="39"/>
      <c r="U665" s="39"/>
      <c r="V665" s="39"/>
      <c r="W665" s="39"/>
    </row>
    <row r="666" spans="16:23" s="33" customFormat="1">
      <c r="P666" s="39"/>
      <c r="Q666" s="39"/>
      <c r="R666" s="39"/>
      <c r="S666" s="39"/>
      <c r="T666" s="39"/>
      <c r="U666" s="39"/>
      <c r="V666" s="39"/>
      <c r="W666" s="39"/>
    </row>
    <row r="667" spans="16:23" s="33" customFormat="1">
      <c r="P667" s="39"/>
      <c r="Q667" s="39"/>
      <c r="R667" s="39"/>
      <c r="S667" s="39"/>
      <c r="T667" s="39"/>
      <c r="U667" s="39"/>
      <c r="V667" s="39"/>
      <c r="W667" s="39"/>
    </row>
    <row r="668" spans="16:23" s="33" customFormat="1">
      <c r="P668" s="39"/>
      <c r="Q668" s="39"/>
      <c r="R668" s="39"/>
      <c r="S668" s="39"/>
      <c r="T668" s="39"/>
      <c r="U668" s="39"/>
      <c r="V668" s="39"/>
      <c r="W668" s="39"/>
    </row>
    <row r="669" spans="16:23" s="33" customFormat="1">
      <c r="P669" s="39"/>
      <c r="Q669" s="39"/>
      <c r="R669" s="39"/>
      <c r="S669" s="39"/>
      <c r="T669" s="39"/>
      <c r="U669" s="39"/>
      <c r="V669" s="39"/>
      <c r="W669" s="39"/>
    </row>
    <row r="670" spans="16:23" s="33" customFormat="1">
      <c r="P670" s="39"/>
      <c r="Q670" s="39"/>
      <c r="R670" s="39"/>
      <c r="S670" s="39"/>
      <c r="T670" s="39"/>
      <c r="U670" s="39"/>
      <c r="V670" s="39"/>
      <c r="W670" s="39"/>
    </row>
    <row r="671" spans="16:23" s="33" customFormat="1">
      <c r="P671" s="39"/>
      <c r="Q671" s="39"/>
      <c r="R671" s="39"/>
      <c r="S671" s="39"/>
      <c r="T671" s="39"/>
      <c r="U671" s="39"/>
      <c r="V671" s="39"/>
      <c r="W671" s="39"/>
    </row>
    <row r="672" spans="16:23" s="33" customFormat="1">
      <c r="P672" s="39"/>
      <c r="Q672" s="39"/>
      <c r="R672" s="39"/>
      <c r="S672" s="39"/>
      <c r="T672" s="39"/>
      <c r="U672" s="39"/>
      <c r="V672" s="39"/>
      <c r="W672" s="39"/>
    </row>
    <row r="673" spans="16:23" s="33" customFormat="1">
      <c r="P673" s="39"/>
      <c r="Q673" s="39"/>
      <c r="R673" s="39"/>
      <c r="S673" s="39"/>
      <c r="T673" s="39"/>
      <c r="U673" s="39"/>
      <c r="V673" s="39"/>
      <c r="W673" s="39"/>
    </row>
    <row r="674" spans="16:23" s="33" customFormat="1">
      <c r="P674" s="39"/>
      <c r="Q674" s="39"/>
      <c r="R674" s="39"/>
      <c r="S674" s="39"/>
      <c r="T674" s="39"/>
      <c r="U674" s="39"/>
      <c r="V674" s="39"/>
      <c r="W674" s="39"/>
    </row>
    <row r="675" spans="16:23" s="33" customFormat="1">
      <c r="P675" s="39"/>
      <c r="Q675" s="39"/>
      <c r="R675" s="39"/>
      <c r="S675" s="39"/>
      <c r="T675" s="39"/>
      <c r="U675" s="39"/>
      <c r="V675" s="39"/>
      <c r="W675" s="39"/>
    </row>
    <row r="676" spans="16:23" s="33" customFormat="1">
      <c r="P676" s="39"/>
      <c r="Q676" s="39"/>
      <c r="R676" s="39"/>
      <c r="S676" s="39"/>
      <c r="T676" s="39"/>
      <c r="U676" s="39"/>
      <c r="V676" s="39"/>
      <c r="W676" s="39"/>
    </row>
    <row r="677" spans="16:23" s="33" customFormat="1">
      <c r="P677" s="39"/>
      <c r="Q677" s="39"/>
      <c r="R677" s="39"/>
      <c r="S677" s="39"/>
      <c r="T677" s="39"/>
      <c r="U677" s="39"/>
      <c r="V677" s="39"/>
      <c r="W677" s="39"/>
    </row>
    <row r="678" spans="16:23" s="33" customFormat="1">
      <c r="P678" s="39"/>
      <c r="Q678" s="39"/>
      <c r="R678" s="39"/>
      <c r="S678" s="39"/>
      <c r="T678" s="39"/>
      <c r="U678" s="39"/>
      <c r="V678" s="39"/>
      <c r="W678" s="39"/>
    </row>
    <row r="679" spans="16:23" s="33" customFormat="1">
      <c r="P679" s="39"/>
      <c r="Q679" s="39"/>
      <c r="R679" s="39"/>
      <c r="S679" s="39"/>
      <c r="T679" s="39"/>
      <c r="U679" s="39"/>
      <c r="V679" s="39"/>
      <c r="W679" s="39"/>
    </row>
    <row r="680" spans="16:23" s="33" customFormat="1">
      <c r="P680" s="39"/>
      <c r="Q680" s="39"/>
      <c r="R680" s="39"/>
      <c r="S680" s="39"/>
      <c r="T680" s="39"/>
      <c r="U680" s="39"/>
      <c r="V680" s="39"/>
      <c r="W680" s="39"/>
    </row>
    <row r="681" spans="16:23" s="33" customFormat="1">
      <c r="P681" s="39"/>
      <c r="Q681" s="39"/>
      <c r="R681" s="39"/>
      <c r="S681" s="39"/>
      <c r="T681" s="39"/>
      <c r="U681" s="39"/>
      <c r="V681" s="39"/>
      <c r="W681" s="39"/>
    </row>
    <row r="682" spans="16:23" s="33" customFormat="1">
      <c r="P682" s="39"/>
      <c r="Q682" s="39"/>
      <c r="R682" s="39"/>
      <c r="S682" s="39"/>
      <c r="T682" s="39"/>
      <c r="U682" s="39"/>
      <c r="V682" s="39"/>
      <c r="W682" s="39"/>
    </row>
    <row r="683" spans="16:23" s="33" customFormat="1">
      <c r="P683" s="39"/>
      <c r="Q683" s="39"/>
      <c r="R683" s="39"/>
      <c r="S683" s="39"/>
      <c r="T683" s="39"/>
      <c r="U683" s="39"/>
      <c r="V683" s="39"/>
      <c r="W683" s="39"/>
    </row>
    <row r="684" spans="16:23" s="33" customFormat="1">
      <c r="P684" s="39"/>
      <c r="Q684" s="39"/>
      <c r="R684" s="39"/>
      <c r="S684" s="39"/>
      <c r="T684" s="39"/>
      <c r="U684" s="39"/>
      <c r="V684" s="39"/>
      <c r="W684" s="39"/>
    </row>
    <row r="685" spans="16:23" s="33" customFormat="1">
      <c r="P685" s="39"/>
      <c r="Q685" s="39"/>
      <c r="R685" s="39"/>
      <c r="S685" s="39"/>
      <c r="T685" s="39"/>
      <c r="U685" s="39"/>
      <c r="V685" s="39"/>
      <c r="W685" s="39"/>
    </row>
    <row r="686" spans="16:23" s="33" customFormat="1">
      <c r="P686" s="39"/>
      <c r="Q686" s="39"/>
      <c r="R686" s="39"/>
      <c r="S686" s="39"/>
      <c r="T686" s="39"/>
      <c r="U686" s="39"/>
      <c r="V686" s="39"/>
      <c r="W686" s="39"/>
    </row>
    <row r="687" spans="16:23" s="33" customFormat="1">
      <c r="P687" s="39"/>
      <c r="Q687" s="39"/>
      <c r="R687" s="39"/>
      <c r="S687" s="39"/>
      <c r="T687" s="39"/>
      <c r="U687" s="39"/>
      <c r="V687" s="39"/>
      <c r="W687" s="39"/>
    </row>
    <row r="688" spans="16:23" s="33" customFormat="1">
      <c r="P688" s="39"/>
      <c r="Q688" s="39"/>
      <c r="R688" s="39"/>
      <c r="S688" s="39"/>
      <c r="T688" s="39"/>
      <c r="U688" s="39"/>
      <c r="V688" s="39"/>
      <c r="W688" s="39"/>
    </row>
    <row r="689" spans="16:23" s="33" customFormat="1">
      <c r="P689" s="39"/>
      <c r="Q689" s="39"/>
      <c r="R689" s="39"/>
      <c r="S689" s="39"/>
      <c r="T689" s="39"/>
      <c r="U689" s="39"/>
      <c r="V689" s="39"/>
      <c r="W689" s="39"/>
    </row>
    <row r="690" spans="16:23" s="33" customFormat="1">
      <c r="P690" s="39"/>
      <c r="Q690" s="39"/>
      <c r="R690" s="39"/>
      <c r="S690" s="39"/>
      <c r="T690" s="39"/>
      <c r="U690" s="39"/>
      <c r="V690" s="39"/>
      <c r="W690" s="39"/>
    </row>
    <row r="691" spans="16:23" s="33" customFormat="1">
      <c r="P691" s="39"/>
      <c r="Q691" s="39"/>
      <c r="R691" s="39"/>
      <c r="S691" s="39"/>
      <c r="T691" s="39"/>
      <c r="U691" s="39"/>
      <c r="V691" s="39"/>
      <c r="W691" s="39"/>
    </row>
    <row r="692" spans="16:23" s="33" customFormat="1">
      <c r="P692" s="39"/>
      <c r="Q692" s="39"/>
      <c r="R692" s="39"/>
      <c r="S692" s="39"/>
      <c r="T692" s="39"/>
      <c r="U692" s="39"/>
      <c r="V692" s="39"/>
      <c r="W692" s="39"/>
    </row>
    <row r="693" spans="16:23" s="33" customFormat="1">
      <c r="P693" s="39"/>
      <c r="Q693" s="39"/>
      <c r="R693" s="39"/>
      <c r="S693" s="39"/>
      <c r="T693" s="39"/>
      <c r="U693" s="39"/>
      <c r="V693" s="39"/>
      <c r="W693" s="39"/>
    </row>
    <row r="694" spans="16:23" s="33" customFormat="1">
      <c r="P694" s="39"/>
      <c r="Q694" s="39"/>
      <c r="R694" s="39"/>
      <c r="S694" s="39"/>
      <c r="T694" s="39"/>
      <c r="U694" s="39"/>
      <c r="V694" s="39"/>
      <c r="W694" s="39"/>
    </row>
    <row r="695" spans="16:23" s="33" customFormat="1">
      <c r="P695" s="39"/>
      <c r="Q695" s="39"/>
      <c r="R695" s="39"/>
      <c r="S695" s="39"/>
      <c r="T695" s="39"/>
      <c r="U695" s="39"/>
      <c r="V695" s="39"/>
      <c r="W695" s="39"/>
    </row>
    <row r="696" spans="16:23" s="33" customFormat="1">
      <c r="P696" s="39"/>
      <c r="Q696" s="39"/>
      <c r="R696" s="39"/>
      <c r="S696" s="39"/>
      <c r="T696" s="39"/>
      <c r="U696" s="39"/>
      <c r="V696" s="39"/>
      <c r="W696" s="39"/>
    </row>
    <row r="697" spans="16:23" s="33" customFormat="1">
      <c r="P697" s="39"/>
      <c r="Q697" s="39"/>
      <c r="R697" s="39"/>
      <c r="S697" s="39"/>
      <c r="T697" s="39"/>
      <c r="U697" s="39"/>
      <c r="V697" s="39"/>
      <c r="W697" s="39"/>
    </row>
    <row r="698" spans="16:23" s="33" customFormat="1">
      <c r="P698" s="39"/>
      <c r="Q698" s="39"/>
      <c r="R698" s="39"/>
      <c r="S698" s="39"/>
      <c r="T698" s="39"/>
      <c r="U698" s="39"/>
      <c r="V698" s="39"/>
      <c r="W698" s="39"/>
    </row>
    <row r="699" spans="16:23" s="33" customFormat="1">
      <c r="P699" s="39"/>
      <c r="Q699" s="39"/>
      <c r="R699" s="39"/>
      <c r="S699" s="39"/>
      <c r="T699" s="39"/>
      <c r="U699" s="39"/>
      <c r="V699" s="39"/>
      <c r="W699" s="39"/>
    </row>
    <row r="700" spans="16:23" s="33" customFormat="1">
      <c r="P700" s="39"/>
      <c r="Q700" s="39"/>
      <c r="R700" s="39"/>
      <c r="S700" s="39"/>
      <c r="T700" s="39"/>
      <c r="U700" s="39"/>
      <c r="V700" s="39"/>
      <c r="W700" s="39"/>
    </row>
    <row r="701" spans="16:23" s="33" customFormat="1">
      <c r="P701" s="39"/>
      <c r="Q701" s="39"/>
      <c r="R701" s="39"/>
      <c r="S701" s="39"/>
      <c r="T701" s="39"/>
      <c r="U701" s="39"/>
      <c r="V701" s="39"/>
      <c r="W701" s="39"/>
    </row>
    <row r="702" spans="16:23" s="33" customFormat="1">
      <c r="P702" s="39"/>
      <c r="Q702" s="39"/>
      <c r="R702" s="39"/>
      <c r="S702" s="39"/>
      <c r="T702" s="39"/>
      <c r="U702" s="39"/>
      <c r="V702" s="39"/>
      <c r="W702" s="39"/>
    </row>
    <row r="703" spans="16:23" s="33" customFormat="1">
      <c r="P703" s="39"/>
      <c r="Q703" s="39"/>
      <c r="R703" s="39"/>
      <c r="S703" s="39"/>
      <c r="T703" s="39"/>
      <c r="U703" s="39"/>
      <c r="V703" s="39"/>
      <c r="W703" s="39"/>
    </row>
    <row r="704" spans="16:23" s="33" customFormat="1">
      <c r="P704" s="39"/>
      <c r="Q704" s="39"/>
      <c r="R704" s="39"/>
      <c r="S704" s="39"/>
      <c r="T704" s="39"/>
      <c r="U704" s="39"/>
      <c r="V704" s="39"/>
      <c r="W704" s="39"/>
    </row>
    <row r="705" spans="16:23" s="33" customFormat="1">
      <c r="P705" s="39"/>
      <c r="Q705" s="39"/>
      <c r="R705" s="39"/>
      <c r="S705" s="39"/>
      <c r="T705" s="39"/>
      <c r="U705" s="39"/>
      <c r="V705" s="39"/>
      <c r="W705" s="39"/>
    </row>
    <row r="706" spans="16:23" s="33" customFormat="1">
      <c r="P706" s="39"/>
      <c r="Q706" s="39"/>
      <c r="R706" s="39"/>
      <c r="S706" s="39"/>
      <c r="T706" s="39"/>
      <c r="U706" s="39"/>
      <c r="V706" s="39"/>
      <c r="W706" s="39"/>
    </row>
    <row r="707" spans="16:23" s="33" customFormat="1">
      <c r="P707" s="39"/>
      <c r="Q707" s="39"/>
      <c r="R707" s="39"/>
      <c r="S707" s="39"/>
      <c r="T707" s="39"/>
      <c r="U707" s="39"/>
      <c r="V707" s="39"/>
      <c r="W707" s="39"/>
    </row>
    <row r="708" spans="16:23" s="33" customFormat="1">
      <c r="P708" s="39"/>
      <c r="Q708" s="39"/>
      <c r="R708" s="39"/>
      <c r="S708" s="39"/>
      <c r="T708" s="39"/>
      <c r="U708" s="39"/>
      <c r="V708" s="39"/>
      <c r="W708" s="39"/>
    </row>
    <row r="709" spans="16:23" s="33" customFormat="1">
      <c r="P709" s="39"/>
      <c r="Q709" s="39"/>
      <c r="R709" s="39"/>
      <c r="S709" s="39"/>
      <c r="T709" s="39"/>
      <c r="U709" s="39"/>
      <c r="V709" s="39"/>
      <c r="W709" s="39"/>
    </row>
    <row r="710" spans="16:23" s="33" customFormat="1">
      <c r="P710" s="39"/>
      <c r="Q710" s="39"/>
      <c r="R710" s="39"/>
      <c r="S710" s="39"/>
      <c r="T710" s="39"/>
      <c r="U710" s="39"/>
      <c r="V710" s="39"/>
      <c r="W710" s="39"/>
    </row>
    <row r="711" spans="16:23" s="33" customFormat="1">
      <c r="P711" s="39"/>
      <c r="Q711" s="39"/>
      <c r="R711" s="39"/>
      <c r="S711" s="39"/>
      <c r="T711" s="39"/>
      <c r="U711" s="39"/>
      <c r="V711" s="39"/>
      <c r="W711" s="39"/>
    </row>
    <row r="712" spans="16:23" s="33" customFormat="1">
      <c r="P712" s="39"/>
      <c r="Q712" s="39"/>
      <c r="R712" s="39"/>
      <c r="S712" s="39"/>
      <c r="T712" s="39"/>
      <c r="U712" s="39"/>
      <c r="V712" s="39"/>
      <c r="W712" s="39"/>
    </row>
    <row r="713" spans="16:23" s="33" customFormat="1">
      <c r="P713" s="39"/>
      <c r="Q713" s="39"/>
      <c r="R713" s="39"/>
      <c r="S713" s="39"/>
      <c r="T713" s="39"/>
      <c r="U713" s="39"/>
      <c r="V713" s="39"/>
      <c r="W713" s="39"/>
    </row>
    <row r="714" spans="16:23" s="33" customFormat="1">
      <c r="P714" s="39"/>
      <c r="Q714" s="39"/>
      <c r="R714" s="39"/>
      <c r="S714" s="39"/>
      <c r="T714" s="39"/>
      <c r="U714" s="39"/>
      <c r="V714" s="39"/>
      <c r="W714" s="39"/>
    </row>
    <row r="715" spans="16:23" s="33" customFormat="1">
      <c r="P715" s="39"/>
      <c r="Q715" s="39"/>
      <c r="R715" s="39"/>
      <c r="S715" s="39"/>
      <c r="T715" s="39"/>
      <c r="U715" s="39"/>
      <c r="V715" s="39"/>
      <c r="W715" s="39"/>
    </row>
    <row r="716" spans="16:23" s="33" customFormat="1">
      <c r="P716" s="39"/>
      <c r="Q716" s="39"/>
      <c r="R716" s="39"/>
      <c r="S716" s="39"/>
      <c r="T716" s="39"/>
      <c r="U716" s="39"/>
      <c r="V716" s="39"/>
      <c r="W716" s="39"/>
    </row>
    <row r="717" spans="16:23" s="33" customFormat="1">
      <c r="P717" s="39"/>
      <c r="Q717" s="39"/>
      <c r="R717" s="39"/>
      <c r="S717" s="39"/>
      <c r="T717" s="39"/>
      <c r="U717" s="39"/>
      <c r="V717" s="39"/>
      <c r="W717" s="39"/>
    </row>
    <row r="718" spans="16:23" s="33" customFormat="1">
      <c r="P718" s="39"/>
      <c r="Q718" s="39"/>
      <c r="R718" s="39"/>
      <c r="S718" s="39"/>
      <c r="T718" s="39"/>
      <c r="U718" s="39"/>
      <c r="V718" s="39"/>
      <c r="W718" s="39"/>
    </row>
    <row r="719" spans="16:23" s="33" customFormat="1">
      <c r="P719" s="39"/>
      <c r="Q719" s="39"/>
      <c r="R719" s="39"/>
      <c r="S719" s="39"/>
      <c r="T719" s="39"/>
      <c r="U719" s="39"/>
      <c r="V719" s="39"/>
      <c r="W719" s="39"/>
    </row>
    <row r="720" spans="16:23" s="33" customFormat="1">
      <c r="P720" s="39"/>
      <c r="Q720" s="39"/>
      <c r="R720" s="39"/>
      <c r="S720" s="39"/>
      <c r="T720" s="39"/>
      <c r="U720" s="39"/>
      <c r="V720" s="39"/>
      <c r="W720" s="39"/>
    </row>
    <row r="721" spans="16:23" s="33" customFormat="1">
      <c r="P721" s="39"/>
      <c r="Q721" s="39"/>
      <c r="R721" s="39"/>
      <c r="S721" s="39"/>
      <c r="T721" s="39"/>
      <c r="U721" s="39"/>
      <c r="V721" s="39"/>
      <c r="W721" s="39"/>
    </row>
    <row r="722" spans="16:23" s="33" customFormat="1">
      <c r="P722" s="39"/>
      <c r="Q722" s="39"/>
      <c r="R722" s="39"/>
      <c r="S722" s="39"/>
      <c r="T722" s="39"/>
      <c r="U722" s="39"/>
      <c r="V722" s="39"/>
      <c r="W722" s="39"/>
    </row>
    <row r="723" spans="16:23" s="33" customFormat="1">
      <c r="P723" s="39"/>
      <c r="Q723" s="39"/>
      <c r="R723" s="39"/>
      <c r="S723" s="39"/>
      <c r="T723" s="39"/>
      <c r="U723" s="39"/>
      <c r="V723" s="39"/>
      <c r="W723" s="39"/>
    </row>
    <row r="724" spans="16:23" s="33" customFormat="1">
      <c r="P724" s="39"/>
      <c r="Q724" s="39"/>
      <c r="R724" s="39"/>
      <c r="S724" s="39"/>
      <c r="T724" s="39"/>
      <c r="U724" s="39"/>
      <c r="V724" s="39"/>
      <c r="W724" s="39"/>
    </row>
    <row r="725" spans="16:23" s="33" customFormat="1">
      <c r="P725" s="39"/>
      <c r="Q725" s="39"/>
      <c r="R725" s="39"/>
      <c r="S725" s="39"/>
      <c r="T725" s="39"/>
      <c r="U725" s="39"/>
      <c r="V725" s="39"/>
      <c r="W725" s="39"/>
    </row>
    <row r="726" spans="16:23" s="33" customFormat="1">
      <c r="P726" s="39"/>
      <c r="Q726" s="39"/>
      <c r="R726" s="39"/>
      <c r="S726" s="39"/>
      <c r="T726" s="39"/>
      <c r="U726" s="39"/>
      <c r="V726" s="39"/>
      <c r="W726" s="39"/>
    </row>
    <row r="727" spans="16:23" s="33" customFormat="1">
      <c r="P727" s="39"/>
      <c r="Q727" s="39"/>
      <c r="R727" s="39"/>
      <c r="S727" s="39"/>
      <c r="T727" s="39"/>
      <c r="U727" s="39"/>
      <c r="V727" s="39"/>
      <c r="W727" s="39"/>
    </row>
    <row r="728" spans="16:23" s="33" customFormat="1">
      <c r="P728" s="39"/>
      <c r="Q728" s="39"/>
      <c r="R728" s="39"/>
      <c r="S728" s="39"/>
      <c r="T728" s="39"/>
      <c r="U728" s="39"/>
      <c r="V728" s="39"/>
      <c r="W728" s="39"/>
    </row>
    <row r="729" spans="16:23" s="33" customFormat="1">
      <c r="P729" s="39"/>
      <c r="Q729" s="39"/>
      <c r="R729" s="39"/>
      <c r="S729" s="39"/>
      <c r="T729" s="39"/>
      <c r="U729" s="39"/>
      <c r="V729" s="39"/>
      <c r="W729" s="39"/>
    </row>
    <row r="730" spans="16:23" s="33" customFormat="1">
      <c r="P730" s="39"/>
      <c r="Q730" s="39"/>
      <c r="R730" s="39"/>
      <c r="S730" s="39"/>
      <c r="T730" s="39"/>
      <c r="U730" s="39"/>
      <c r="V730" s="39"/>
      <c r="W730" s="39"/>
    </row>
    <row r="731" spans="16:23" s="33" customFormat="1">
      <c r="P731" s="39"/>
      <c r="Q731" s="39"/>
      <c r="R731" s="39"/>
      <c r="S731" s="39"/>
      <c r="T731" s="39"/>
      <c r="U731" s="39"/>
      <c r="V731" s="39"/>
      <c r="W731" s="39"/>
    </row>
    <row r="732" spans="16:23" s="33" customFormat="1">
      <c r="P732" s="39"/>
      <c r="Q732" s="39"/>
      <c r="R732" s="39"/>
      <c r="S732" s="39"/>
      <c r="T732" s="39"/>
      <c r="U732" s="39"/>
      <c r="V732" s="39"/>
      <c r="W732" s="39"/>
    </row>
    <row r="733" spans="16:23" s="33" customFormat="1">
      <c r="P733" s="39"/>
      <c r="Q733" s="39"/>
      <c r="R733" s="39"/>
      <c r="S733" s="39"/>
      <c r="T733" s="39"/>
      <c r="U733" s="39"/>
      <c r="V733" s="39"/>
      <c r="W733" s="39"/>
    </row>
    <row r="734" spans="16:23" s="33" customFormat="1">
      <c r="P734" s="39"/>
      <c r="Q734" s="39"/>
      <c r="R734" s="39"/>
      <c r="S734" s="39"/>
      <c r="T734" s="39"/>
      <c r="U734" s="39"/>
      <c r="V734" s="39"/>
      <c r="W734" s="39"/>
    </row>
    <row r="735" spans="16:23" s="33" customFormat="1">
      <c r="P735" s="39"/>
      <c r="Q735" s="39"/>
      <c r="R735" s="39"/>
      <c r="S735" s="39"/>
      <c r="T735" s="39"/>
      <c r="U735" s="39"/>
      <c r="V735" s="39"/>
      <c r="W735" s="39"/>
    </row>
    <row r="736" spans="16:23" s="33" customFormat="1">
      <c r="P736" s="39"/>
      <c r="Q736" s="39"/>
      <c r="R736" s="39"/>
      <c r="S736" s="39"/>
      <c r="T736" s="39"/>
      <c r="U736" s="39"/>
      <c r="V736" s="39"/>
      <c r="W736" s="39"/>
    </row>
    <row r="737" spans="16:23" s="33" customFormat="1">
      <c r="P737" s="39"/>
      <c r="Q737" s="39"/>
      <c r="R737" s="39"/>
      <c r="S737" s="39"/>
      <c r="T737" s="39"/>
      <c r="U737" s="39"/>
      <c r="V737" s="39"/>
      <c r="W737" s="39"/>
    </row>
    <row r="738" spans="16:23" s="33" customFormat="1">
      <c r="P738" s="39"/>
      <c r="Q738" s="39"/>
      <c r="R738" s="39"/>
      <c r="S738" s="39"/>
      <c r="T738" s="39"/>
      <c r="U738" s="39"/>
      <c r="V738" s="39"/>
      <c r="W738" s="39"/>
    </row>
    <row r="739" spans="16:23" s="33" customFormat="1">
      <c r="P739" s="39"/>
      <c r="Q739" s="39"/>
      <c r="R739" s="39"/>
      <c r="S739" s="39"/>
      <c r="T739" s="39"/>
      <c r="U739" s="39"/>
      <c r="V739" s="39"/>
      <c r="W739" s="39"/>
    </row>
    <row r="740" spans="16:23" s="33" customFormat="1">
      <c r="P740" s="39"/>
      <c r="Q740" s="39"/>
      <c r="R740" s="39"/>
      <c r="S740" s="39"/>
      <c r="T740" s="39"/>
      <c r="U740" s="39"/>
      <c r="V740" s="39"/>
      <c r="W740" s="39"/>
    </row>
    <row r="741" spans="16:23" s="33" customFormat="1">
      <c r="P741" s="39"/>
      <c r="Q741" s="39"/>
      <c r="R741" s="39"/>
      <c r="S741" s="39"/>
      <c r="T741" s="39"/>
      <c r="U741" s="39"/>
      <c r="V741" s="39"/>
      <c r="W741" s="39"/>
    </row>
    <row r="742" spans="16:23" s="33" customFormat="1">
      <c r="P742" s="39"/>
      <c r="Q742" s="39"/>
      <c r="R742" s="39"/>
      <c r="S742" s="39"/>
      <c r="T742" s="39"/>
      <c r="U742" s="39"/>
      <c r="V742" s="39"/>
      <c r="W742" s="39"/>
    </row>
    <row r="743" spans="16:23" s="33" customFormat="1">
      <c r="P743" s="39"/>
      <c r="Q743" s="39"/>
      <c r="R743" s="39"/>
      <c r="S743" s="39"/>
      <c r="T743" s="39"/>
      <c r="U743" s="39"/>
      <c r="V743" s="39"/>
      <c r="W743" s="39"/>
    </row>
    <row r="744" spans="16:23" s="33" customFormat="1">
      <c r="P744" s="39"/>
      <c r="Q744" s="39"/>
      <c r="R744" s="39"/>
      <c r="S744" s="39"/>
      <c r="T744" s="39"/>
      <c r="U744" s="39"/>
      <c r="V744" s="39"/>
      <c r="W744" s="39"/>
    </row>
    <row r="745" spans="16:23" s="33" customFormat="1">
      <c r="P745" s="39"/>
      <c r="Q745" s="39"/>
      <c r="R745" s="39"/>
      <c r="S745" s="39"/>
      <c r="T745" s="39"/>
      <c r="U745" s="39"/>
      <c r="V745" s="39"/>
      <c r="W745" s="39"/>
    </row>
    <row r="746" spans="16:23" s="33" customFormat="1">
      <c r="P746" s="39"/>
      <c r="Q746" s="39"/>
      <c r="R746" s="39"/>
      <c r="S746" s="39"/>
      <c r="T746" s="39"/>
      <c r="U746" s="39"/>
      <c r="V746" s="39"/>
      <c r="W746" s="39"/>
    </row>
    <row r="747" spans="16:23" s="33" customFormat="1">
      <c r="P747" s="39"/>
      <c r="Q747" s="39"/>
      <c r="R747" s="39"/>
      <c r="S747" s="39"/>
      <c r="T747" s="39"/>
      <c r="U747" s="39"/>
      <c r="V747" s="39"/>
      <c r="W747" s="39"/>
    </row>
    <row r="748" spans="16:23" s="33" customFormat="1">
      <c r="P748" s="39"/>
      <c r="Q748" s="39"/>
      <c r="R748" s="39"/>
      <c r="S748" s="39"/>
      <c r="T748" s="39"/>
      <c r="U748" s="39"/>
      <c r="V748" s="39"/>
      <c r="W748" s="39"/>
    </row>
    <row r="749" spans="16:23" s="33" customFormat="1">
      <c r="P749" s="39"/>
      <c r="Q749" s="39"/>
      <c r="R749" s="39"/>
      <c r="S749" s="39"/>
      <c r="T749" s="39"/>
      <c r="U749" s="39"/>
      <c r="V749" s="39"/>
      <c r="W749" s="39"/>
    </row>
    <row r="750" spans="16:23" s="33" customFormat="1">
      <c r="P750" s="39"/>
      <c r="Q750" s="39"/>
      <c r="R750" s="39"/>
      <c r="S750" s="39"/>
      <c r="T750" s="39"/>
      <c r="U750" s="39"/>
      <c r="V750" s="39"/>
      <c r="W750" s="39"/>
    </row>
    <row r="751" spans="16:23" s="33" customFormat="1">
      <c r="P751" s="39"/>
      <c r="Q751" s="39"/>
      <c r="R751" s="39"/>
      <c r="S751" s="39"/>
      <c r="T751" s="39"/>
      <c r="U751" s="39"/>
      <c r="V751" s="39"/>
      <c r="W751" s="39"/>
    </row>
    <row r="752" spans="16:23" s="33" customFormat="1">
      <c r="P752" s="39"/>
      <c r="Q752" s="39"/>
      <c r="R752" s="39"/>
      <c r="S752" s="39"/>
      <c r="T752" s="39"/>
      <c r="U752" s="39"/>
      <c r="V752" s="39"/>
      <c r="W752" s="39"/>
    </row>
    <row r="753" spans="16:23" s="33" customFormat="1">
      <c r="P753" s="39"/>
      <c r="Q753" s="39"/>
      <c r="R753" s="39"/>
      <c r="S753" s="39"/>
      <c r="T753" s="39"/>
      <c r="U753" s="39"/>
      <c r="V753" s="39"/>
      <c r="W753" s="39"/>
    </row>
    <row r="754" spans="16:23" s="33" customFormat="1">
      <c r="P754" s="39"/>
      <c r="Q754" s="39"/>
      <c r="R754" s="39"/>
      <c r="S754" s="39"/>
      <c r="T754" s="39"/>
      <c r="U754" s="39"/>
      <c r="V754" s="39"/>
      <c r="W754" s="39"/>
    </row>
    <row r="755" spans="16:23" s="33" customFormat="1">
      <c r="P755" s="39"/>
      <c r="Q755" s="39"/>
      <c r="R755" s="39"/>
      <c r="S755" s="39"/>
      <c r="T755" s="39"/>
      <c r="U755" s="39"/>
      <c r="V755" s="39"/>
      <c r="W755" s="39"/>
    </row>
    <row r="756" spans="16:23" s="33" customFormat="1">
      <c r="P756" s="39"/>
      <c r="Q756" s="39"/>
      <c r="R756" s="39"/>
      <c r="S756" s="39"/>
      <c r="T756" s="39"/>
      <c r="U756" s="39"/>
      <c r="V756" s="39"/>
      <c r="W756" s="39"/>
    </row>
    <row r="757" spans="16:23" s="33" customFormat="1">
      <c r="P757" s="39"/>
      <c r="Q757" s="39"/>
      <c r="R757" s="39"/>
      <c r="S757" s="39"/>
      <c r="T757" s="39"/>
      <c r="U757" s="39"/>
      <c r="V757" s="39"/>
      <c r="W757" s="39"/>
    </row>
    <row r="758" spans="16:23" s="33" customFormat="1">
      <c r="P758" s="39"/>
      <c r="Q758" s="39"/>
      <c r="R758" s="39"/>
      <c r="S758" s="39"/>
      <c r="T758" s="39"/>
      <c r="U758" s="39"/>
      <c r="V758" s="39"/>
      <c r="W758" s="39"/>
    </row>
    <row r="759" spans="16:23" s="33" customFormat="1">
      <c r="P759" s="39"/>
      <c r="Q759" s="39"/>
      <c r="R759" s="39"/>
      <c r="S759" s="39"/>
      <c r="T759" s="39"/>
      <c r="U759" s="39"/>
      <c r="V759" s="39"/>
      <c r="W759" s="39"/>
    </row>
    <row r="760" spans="16:23" s="33" customFormat="1">
      <c r="P760" s="39"/>
      <c r="Q760" s="39"/>
      <c r="R760" s="39"/>
      <c r="S760" s="39"/>
      <c r="T760" s="39"/>
      <c r="U760" s="39"/>
      <c r="V760" s="39"/>
      <c r="W760" s="39"/>
    </row>
    <row r="761" spans="16:23" s="33" customFormat="1">
      <c r="P761" s="39"/>
      <c r="Q761" s="39"/>
      <c r="R761" s="39"/>
      <c r="S761" s="39"/>
      <c r="T761" s="39"/>
      <c r="U761" s="39"/>
      <c r="V761" s="39"/>
      <c r="W761" s="39"/>
    </row>
    <row r="762" spans="16:23" s="33" customFormat="1">
      <c r="P762" s="39"/>
      <c r="Q762" s="39"/>
      <c r="R762" s="39"/>
      <c r="S762" s="39"/>
      <c r="T762" s="39"/>
      <c r="U762" s="39"/>
      <c r="V762" s="39"/>
      <c r="W762" s="39"/>
    </row>
    <row r="763" spans="16:23" s="33" customFormat="1">
      <c r="P763" s="39"/>
      <c r="Q763" s="39"/>
      <c r="R763" s="39"/>
      <c r="S763" s="39"/>
      <c r="T763" s="39"/>
      <c r="U763" s="39"/>
      <c r="V763" s="39"/>
      <c r="W763" s="39"/>
    </row>
    <row r="764" spans="16:23" s="33" customFormat="1">
      <c r="P764" s="39"/>
      <c r="Q764" s="39"/>
      <c r="R764" s="39"/>
      <c r="S764" s="39"/>
      <c r="T764" s="39"/>
      <c r="U764" s="39"/>
      <c r="V764" s="39"/>
      <c r="W764" s="39"/>
    </row>
    <row r="765" spans="16:23" s="33" customFormat="1">
      <c r="P765" s="39"/>
      <c r="Q765" s="39"/>
      <c r="R765" s="39"/>
      <c r="S765" s="39"/>
      <c r="T765" s="39"/>
      <c r="U765" s="39"/>
      <c r="V765" s="39"/>
      <c r="W765" s="39"/>
    </row>
    <row r="766" spans="16:23" s="33" customFormat="1">
      <c r="P766" s="39"/>
      <c r="Q766" s="39"/>
      <c r="R766" s="39"/>
      <c r="S766" s="39"/>
      <c r="T766" s="39"/>
      <c r="U766" s="39"/>
      <c r="V766" s="39"/>
      <c r="W766" s="39"/>
    </row>
    <row r="767" spans="16:23" s="33" customFormat="1">
      <c r="P767" s="39"/>
      <c r="Q767" s="39"/>
      <c r="R767" s="39"/>
      <c r="S767" s="39"/>
      <c r="T767" s="39"/>
      <c r="U767" s="39"/>
      <c r="V767" s="39"/>
      <c r="W767" s="39"/>
    </row>
    <row r="768" spans="16:23" s="33" customFormat="1">
      <c r="P768" s="39"/>
      <c r="Q768" s="39"/>
      <c r="R768" s="39"/>
      <c r="S768" s="39"/>
      <c r="T768" s="39"/>
      <c r="U768" s="39"/>
      <c r="V768" s="39"/>
      <c r="W768" s="39"/>
    </row>
    <row r="769" spans="16:23" s="33" customFormat="1">
      <c r="P769" s="39"/>
      <c r="Q769" s="39"/>
      <c r="R769" s="39"/>
      <c r="S769" s="39"/>
      <c r="T769" s="39"/>
      <c r="U769" s="39"/>
      <c r="V769" s="39"/>
      <c r="W769" s="39"/>
    </row>
    <row r="770" spans="16:23" s="33" customFormat="1">
      <c r="P770" s="39"/>
      <c r="Q770" s="39"/>
      <c r="R770" s="39"/>
      <c r="S770" s="39"/>
      <c r="T770" s="39"/>
      <c r="U770" s="39"/>
      <c r="V770" s="39"/>
      <c r="W770" s="39"/>
    </row>
    <row r="771" spans="16:23" s="33" customFormat="1">
      <c r="P771" s="39"/>
      <c r="Q771" s="39"/>
      <c r="R771" s="39"/>
      <c r="S771" s="39"/>
      <c r="T771" s="39"/>
      <c r="U771" s="39"/>
      <c r="V771" s="39"/>
      <c r="W771" s="39"/>
    </row>
    <row r="772" spans="16:23" s="33" customFormat="1">
      <c r="P772" s="39"/>
      <c r="Q772" s="39"/>
      <c r="R772" s="39"/>
      <c r="S772" s="39"/>
      <c r="T772" s="39"/>
      <c r="U772" s="39"/>
      <c r="V772" s="39"/>
      <c r="W772" s="39"/>
    </row>
    <row r="773" spans="16:23" s="33" customFormat="1">
      <c r="P773" s="39"/>
      <c r="Q773" s="39"/>
      <c r="R773" s="39"/>
      <c r="S773" s="39"/>
      <c r="T773" s="39"/>
      <c r="U773" s="39"/>
      <c r="V773" s="39"/>
      <c r="W773" s="39"/>
    </row>
    <row r="774" spans="16:23" s="33" customFormat="1">
      <c r="P774" s="39"/>
      <c r="Q774" s="39"/>
      <c r="R774" s="39"/>
      <c r="S774" s="39"/>
      <c r="T774" s="39"/>
      <c r="U774" s="39"/>
      <c r="V774" s="39"/>
      <c r="W774" s="39"/>
    </row>
    <row r="775" spans="16:23" s="33" customFormat="1">
      <c r="P775" s="39"/>
      <c r="Q775" s="39"/>
      <c r="R775" s="39"/>
      <c r="S775" s="39"/>
      <c r="T775" s="39"/>
      <c r="U775" s="39"/>
      <c r="V775" s="39"/>
      <c r="W775" s="39"/>
    </row>
    <row r="776" spans="16:23" s="33" customFormat="1">
      <c r="P776" s="39"/>
      <c r="Q776" s="39"/>
      <c r="R776" s="39"/>
      <c r="S776" s="39"/>
      <c r="T776" s="39"/>
      <c r="U776" s="39"/>
      <c r="V776" s="39"/>
      <c r="W776" s="39"/>
    </row>
    <row r="777" spans="16:23" s="33" customFormat="1">
      <c r="P777" s="39"/>
      <c r="Q777" s="39"/>
      <c r="R777" s="39"/>
      <c r="S777" s="39"/>
      <c r="T777" s="39"/>
      <c r="U777" s="39"/>
      <c r="V777" s="39"/>
      <c r="W777" s="39"/>
    </row>
    <row r="778" spans="16:23" s="33" customFormat="1">
      <c r="P778" s="39"/>
      <c r="Q778" s="39"/>
      <c r="R778" s="39"/>
      <c r="S778" s="39"/>
      <c r="T778" s="39"/>
      <c r="U778" s="39"/>
      <c r="V778" s="39"/>
      <c r="W778" s="39"/>
    </row>
    <row r="779" spans="16:23" s="33" customFormat="1">
      <c r="P779" s="39"/>
      <c r="Q779" s="39"/>
      <c r="R779" s="39"/>
      <c r="S779" s="39"/>
      <c r="T779" s="39"/>
      <c r="U779" s="39"/>
      <c r="V779" s="39"/>
      <c r="W779" s="39"/>
    </row>
    <row r="780" spans="16:23" s="33" customFormat="1">
      <c r="P780" s="39"/>
      <c r="Q780" s="39"/>
      <c r="R780" s="39"/>
      <c r="S780" s="39"/>
      <c r="T780" s="39"/>
      <c r="U780" s="39"/>
      <c r="V780" s="39"/>
      <c r="W780" s="39"/>
    </row>
    <row r="781" spans="16:23" s="33" customFormat="1">
      <c r="P781" s="39"/>
      <c r="Q781" s="39"/>
      <c r="R781" s="39"/>
      <c r="S781" s="39"/>
      <c r="T781" s="39"/>
      <c r="U781" s="39"/>
      <c r="V781" s="39"/>
      <c r="W781" s="39"/>
    </row>
    <row r="782" spans="16:23" s="33" customFormat="1">
      <c r="P782" s="39"/>
      <c r="Q782" s="39"/>
      <c r="R782" s="39"/>
      <c r="S782" s="39"/>
      <c r="T782" s="39"/>
      <c r="U782" s="39"/>
      <c r="V782" s="39"/>
      <c r="W782" s="39"/>
    </row>
    <row r="783" spans="16:23" s="33" customFormat="1">
      <c r="P783" s="39"/>
      <c r="Q783" s="39"/>
      <c r="R783" s="39"/>
      <c r="S783" s="39"/>
      <c r="T783" s="39"/>
      <c r="U783" s="39"/>
      <c r="V783" s="39"/>
      <c r="W783" s="39"/>
    </row>
    <row r="784" spans="16:23" s="33" customFormat="1">
      <c r="P784" s="39"/>
      <c r="Q784" s="39"/>
      <c r="R784" s="39"/>
      <c r="S784" s="39"/>
      <c r="T784" s="39"/>
      <c r="U784" s="39"/>
      <c r="V784" s="39"/>
      <c r="W784" s="39"/>
    </row>
    <row r="785" spans="16:23" s="33" customFormat="1">
      <c r="P785" s="39"/>
      <c r="Q785" s="39"/>
      <c r="R785" s="39"/>
      <c r="S785" s="39"/>
      <c r="T785" s="39"/>
      <c r="U785" s="39"/>
      <c r="V785" s="39"/>
      <c r="W785" s="39"/>
    </row>
    <row r="786" spans="16:23" s="33" customFormat="1">
      <c r="P786" s="39"/>
      <c r="Q786" s="39"/>
      <c r="R786" s="39"/>
      <c r="S786" s="39"/>
      <c r="T786" s="39"/>
      <c r="U786" s="39"/>
      <c r="V786" s="39"/>
      <c r="W786" s="39"/>
    </row>
    <row r="787" spans="16:23" s="33" customFormat="1">
      <c r="P787" s="39"/>
      <c r="Q787" s="39"/>
      <c r="R787" s="39"/>
      <c r="S787" s="39"/>
      <c r="T787" s="39"/>
      <c r="U787" s="39"/>
      <c r="V787" s="39"/>
      <c r="W787" s="39"/>
    </row>
    <row r="788" spans="16:23" s="33" customFormat="1">
      <c r="P788" s="39"/>
      <c r="Q788" s="39"/>
      <c r="R788" s="39"/>
      <c r="S788" s="39"/>
      <c r="T788" s="39"/>
      <c r="U788" s="39"/>
      <c r="V788" s="39"/>
      <c r="W788" s="39"/>
    </row>
    <row r="789" spans="16:23" s="33" customFormat="1">
      <c r="P789" s="39"/>
      <c r="Q789" s="39"/>
      <c r="R789" s="39"/>
      <c r="S789" s="39"/>
      <c r="T789" s="39"/>
      <c r="U789" s="39"/>
      <c r="V789" s="39"/>
      <c r="W789" s="39"/>
    </row>
    <row r="790" spans="16:23" s="33" customFormat="1">
      <c r="P790" s="39"/>
      <c r="Q790" s="39"/>
      <c r="R790" s="39"/>
      <c r="S790" s="39"/>
      <c r="T790" s="39"/>
      <c r="U790" s="39"/>
      <c r="V790" s="39"/>
      <c r="W790" s="39"/>
    </row>
    <row r="791" spans="16:23" s="33" customFormat="1">
      <c r="P791" s="39"/>
      <c r="Q791" s="39"/>
      <c r="R791" s="39"/>
      <c r="S791" s="39"/>
      <c r="T791" s="39"/>
      <c r="U791" s="39"/>
      <c r="V791" s="39"/>
      <c r="W791" s="39"/>
    </row>
    <row r="792" spans="16:23" s="33" customFormat="1">
      <c r="P792" s="39"/>
      <c r="Q792" s="39"/>
      <c r="R792" s="39"/>
      <c r="S792" s="39"/>
      <c r="T792" s="39"/>
      <c r="U792" s="39"/>
      <c r="V792" s="39"/>
      <c r="W792" s="39"/>
    </row>
    <row r="793" spans="16:23" s="33" customFormat="1">
      <c r="P793" s="39"/>
      <c r="Q793" s="39"/>
      <c r="R793" s="39"/>
      <c r="S793" s="39"/>
      <c r="T793" s="39"/>
      <c r="U793" s="39"/>
      <c r="V793" s="39"/>
      <c r="W793" s="39"/>
    </row>
    <row r="794" spans="16:23" s="33" customFormat="1">
      <c r="P794" s="39"/>
      <c r="Q794" s="39"/>
      <c r="R794" s="39"/>
      <c r="S794" s="39"/>
      <c r="T794" s="39"/>
      <c r="U794" s="39"/>
      <c r="V794" s="39"/>
      <c r="W794" s="39"/>
    </row>
    <row r="795" spans="16:23" s="33" customFormat="1">
      <c r="P795" s="39"/>
      <c r="Q795" s="39"/>
      <c r="R795" s="39"/>
      <c r="S795" s="39"/>
      <c r="T795" s="39"/>
      <c r="U795" s="39"/>
      <c r="V795" s="39"/>
      <c r="W795" s="39"/>
    </row>
    <row r="796" spans="16:23" s="33" customFormat="1">
      <c r="P796" s="39"/>
      <c r="Q796" s="39"/>
      <c r="R796" s="39"/>
      <c r="S796" s="39"/>
      <c r="T796" s="39"/>
      <c r="U796" s="39"/>
      <c r="V796" s="39"/>
      <c r="W796" s="39"/>
    </row>
    <row r="797" spans="16:23" s="33" customFormat="1">
      <c r="P797" s="39"/>
      <c r="Q797" s="39"/>
      <c r="R797" s="39"/>
      <c r="S797" s="39"/>
      <c r="T797" s="39"/>
      <c r="U797" s="39"/>
      <c r="V797" s="39"/>
      <c r="W797" s="39"/>
    </row>
    <row r="798" spans="16:23" s="33" customFormat="1">
      <c r="P798" s="39"/>
      <c r="Q798" s="39"/>
      <c r="R798" s="39"/>
      <c r="S798" s="39"/>
      <c r="T798" s="39"/>
      <c r="U798" s="39"/>
      <c r="V798" s="39"/>
      <c r="W798" s="39"/>
    </row>
    <row r="799" spans="16:23" s="33" customFormat="1">
      <c r="P799" s="39"/>
      <c r="Q799" s="39"/>
      <c r="R799" s="39"/>
      <c r="S799" s="39"/>
      <c r="T799" s="39"/>
      <c r="U799" s="39"/>
      <c r="V799" s="39"/>
      <c r="W799" s="39"/>
    </row>
    <row r="800" spans="16:23" s="33" customFormat="1">
      <c r="P800" s="39"/>
      <c r="Q800" s="39"/>
      <c r="R800" s="39"/>
      <c r="S800" s="39"/>
      <c r="T800" s="39"/>
      <c r="U800" s="39"/>
      <c r="V800" s="39"/>
      <c r="W800" s="39"/>
    </row>
    <row r="801" spans="16:23" s="33" customFormat="1">
      <c r="P801" s="39"/>
      <c r="Q801" s="39"/>
      <c r="R801" s="39"/>
      <c r="S801" s="39"/>
      <c r="T801" s="39"/>
      <c r="U801" s="39"/>
      <c r="V801" s="39"/>
      <c r="W801" s="39"/>
    </row>
    <row r="802" spans="16:23" s="33" customFormat="1">
      <c r="P802" s="39"/>
      <c r="Q802" s="39"/>
      <c r="R802" s="39"/>
      <c r="S802" s="39"/>
      <c r="T802" s="39"/>
      <c r="U802" s="39"/>
      <c r="V802" s="39"/>
      <c r="W802" s="39"/>
    </row>
    <row r="803" spans="16:23" s="33" customFormat="1">
      <c r="P803" s="39"/>
      <c r="Q803" s="39"/>
      <c r="R803" s="39"/>
      <c r="S803" s="39"/>
      <c r="T803" s="39"/>
      <c r="U803" s="39"/>
      <c r="V803" s="39"/>
      <c r="W803" s="39"/>
    </row>
    <row r="804" spans="16:23" s="33" customFormat="1">
      <c r="P804" s="39"/>
      <c r="Q804" s="39"/>
      <c r="R804" s="39"/>
      <c r="S804" s="39"/>
      <c r="T804" s="39"/>
      <c r="U804" s="39"/>
      <c r="V804" s="39"/>
      <c r="W804" s="39"/>
    </row>
    <row r="805" spans="16:23" s="33" customFormat="1">
      <c r="P805" s="39"/>
      <c r="Q805" s="39"/>
      <c r="R805" s="39"/>
      <c r="S805" s="39"/>
      <c r="T805" s="39"/>
      <c r="U805" s="39"/>
      <c r="V805" s="39"/>
      <c r="W805" s="39"/>
    </row>
    <row r="806" spans="16:23" s="33" customFormat="1">
      <c r="P806" s="39"/>
      <c r="Q806" s="39"/>
      <c r="R806" s="39"/>
      <c r="S806" s="39"/>
      <c r="T806" s="39"/>
      <c r="U806" s="39"/>
      <c r="V806" s="39"/>
      <c r="W806" s="39"/>
    </row>
    <row r="807" spans="16:23" s="33" customFormat="1">
      <c r="P807" s="39"/>
      <c r="Q807" s="39"/>
      <c r="R807" s="39"/>
      <c r="S807" s="39"/>
      <c r="T807" s="39"/>
      <c r="U807" s="39"/>
      <c r="V807" s="39"/>
      <c r="W807" s="39"/>
    </row>
    <row r="808" spans="16:23" s="33" customFormat="1">
      <c r="P808" s="39"/>
      <c r="Q808" s="39"/>
      <c r="R808" s="39"/>
      <c r="S808" s="39"/>
      <c r="T808" s="39"/>
      <c r="U808" s="39"/>
      <c r="V808" s="39"/>
      <c r="W808" s="39"/>
    </row>
    <row r="809" spans="16:23" s="33" customFormat="1">
      <c r="P809" s="39"/>
      <c r="Q809" s="39"/>
      <c r="R809" s="39"/>
      <c r="S809" s="39"/>
      <c r="T809" s="39"/>
      <c r="U809" s="39"/>
      <c r="V809" s="39"/>
      <c r="W809" s="39"/>
    </row>
    <row r="810" spans="16:23" s="33" customFormat="1">
      <c r="P810" s="39"/>
      <c r="Q810" s="39"/>
      <c r="R810" s="39"/>
      <c r="S810" s="39"/>
      <c r="T810" s="39"/>
      <c r="U810" s="39"/>
      <c r="V810" s="39"/>
      <c r="W810" s="39"/>
    </row>
    <row r="811" spans="16:23" s="33" customFormat="1">
      <c r="P811" s="39"/>
      <c r="Q811" s="39"/>
      <c r="R811" s="39"/>
      <c r="S811" s="39"/>
      <c r="T811" s="39"/>
      <c r="U811" s="39"/>
      <c r="V811" s="39"/>
      <c r="W811" s="39"/>
    </row>
    <row r="812" spans="16:23" s="33" customFormat="1">
      <c r="P812" s="39"/>
      <c r="Q812" s="39"/>
      <c r="R812" s="39"/>
      <c r="S812" s="39"/>
      <c r="T812" s="39"/>
      <c r="U812" s="39"/>
      <c r="V812" s="39"/>
      <c r="W812" s="39"/>
    </row>
    <row r="813" spans="16:23" s="33" customFormat="1">
      <c r="P813" s="39"/>
      <c r="Q813" s="39"/>
      <c r="R813" s="39"/>
      <c r="S813" s="39"/>
      <c r="T813" s="39"/>
      <c r="U813" s="39"/>
      <c r="V813" s="39"/>
      <c r="W813" s="39"/>
    </row>
    <row r="814" spans="16:23" s="33" customFormat="1">
      <c r="P814" s="39"/>
      <c r="Q814" s="39"/>
      <c r="R814" s="39"/>
      <c r="S814" s="39"/>
      <c r="T814" s="39"/>
      <c r="U814" s="39"/>
      <c r="V814" s="39"/>
      <c r="W814" s="39"/>
    </row>
    <row r="815" spans="16:23" s="33" customFormat="1">
      <c r="P815" s="39"/>
      <c r="Q815" s="39"/>
      <c r="R815" s="39"/>
      <c r="S815" s="39"/>
      <c r="T815" s="39"/>
      <c r="U815" s="39"/>
      <c r="V815" s="39"/>
      <c r="W815" s="39"/>
    </row>
    <row r="816" spans="16:23" s="33" customFormat="1">
      <c r="P816" s="39"/>
      <c r="Q816" s="39"/>
      <c r="R816" s="39"/>
      <c r="S816" s="39"/>
      <c r="T816" s="39"/>
      <c r="U816" s="39"/>
      <c r="V816" s="39"/>
      <c r="W816" s="39"/>
    </row>
    <row r="817" spans="16:23" s="33" customFormat="1">
      <c r="P817" s="39"/>
      <c r="Q817" s="39"/>
      <c r="R817" s="39"/>
      <c r="S817" s="39"/>
      <c r="T817" s="39"/>
      <c r="U817" s="39"/>
      <c r="V817" s="39"/>
      <c r="W817" s="39"/>
    </row>
    <row r="818" spans="16:23" s="33" customFormat="1">
      <c r="P818" s="39"/>
      <c r="Q818" s="39"/>
      <c r="R818" s="39"/>
      <c r="S818" s="39"/>
      <c r="T818" s="39"/>
      <c r="U818" s="39"/>
      <c r="V818" s="39"/>
      <c r="W818" s="39"/>
    </row>
    <row r="819" spans="16:23" s="33" customFormat="1">
      <c r="P819" s="39"/>
      <c r="Q819" s="39"/>
      <c r="R819" s="39"/>
      <c r="S819" s="39"/>
      <c r="T819" s="39"/>
      <c r="U819" s="39"/>
      <c r="V819" s="39"/>
      <c r="W819" s="39"/>
    </row>
    <row r="820" spans="16:23" s="33" customFormat="1">
      <c r="P820" s="39"/>
      <c r="Q820" s="39"/>
      <c r="R820" s="39"/>
      <c r="S820" s="39"/>
      <c r="T820" s="39"/>
      <c r="U820" s="39"/>
      <c r="V820" s="39"/>
      <c r="W820" s="39"/>
    </row>
    <row r="821" spans="16:23" s="33" customFormat="1">
      <c r="P821" s="39"/>
      <c r="Q821" s="39"/>
      <c r="R821" s="39"/>
      <c r="S821" s="39"/>
      <c r="T821" s="39"/>
      <c r="U821" s="39"/>
      <c r="V821" s="39"/>
      <c r="W821" s="39"/>
    </row>
    <row r="822" spans="16:23" s="33" customFormat="1">
      <c r="P822" s="39"/>
      <c r="Q822" s="39"/>
      <c r="R822" s="39"/>
      <c r="S822" s="39"/>
      <c r="T822" s="39"/>
      <c r="U822" s="39"/>
      <c r="V822" s="39"/>
      <c r="W822" s="39"/>
    </row>
    <row r="823" spans="16:23" s="33" customFormat="1">
      <c r="P823" s="39"/>
      <c r="Q823" s="39"/>
      <c r="R823" s="39"/>
      <c r="S823" s="39"/>
      <c r="T823" s="39"/>
      <c r="U823" s="39"/>
      <c r="V823" s="39"/>
      <c r="W823" s="39"/>
    </row>
    <row r="824" spans="16:23" s="33" customFormat="1">
      <c r="P824" s="39"/>
      <c r="Q824" s="39"/>
      <c r="R824" s="39"/>
      <c r="S824" s="39"/>
      <c r="T824" s="39"/>
      <c r="U824" s="39"/>
      <c r="V824" s="39"/>
      <c r="W824" s="39"/>
    </row>
    <row r="825" spans="16:23" s="33" customFormat="1">
      <c r="P825" s="39"/>
      <c r="Q825" s="39"/>
      <c r="R825" s="39"/>
      <c r="S825" s="39"/>
      <c r="T825" s="39"/>
      <c r="U825" s="39"/>
      <c r="V825" s="39"/>
      <c r="W825" s="39"/>
    </row>
    <row r="826" spans="16:23" s="33" customFormat="1">
      <c r="P826" s="39"/>
      <c r="Q826" s="39"/>
      <c r="R826" s="39"/>
      <c r="S826" s="39"/>
      <c r="T826" s="39"/>
      <c r="U826" s="39"/>
      <c r="V826" s="39"/>
      <c r="W826" s="39"/>
    </row>
    <row r="827" spans="16:23" s="33" customFormat="1">
      <c r="P827" s="39"/>
      <c r="Q827" s="39"/>
      <c r="R827" s="39"/>
      <c r="S827" s="39"/>
      <c r="T827" s="39"/>
      <c r="U827" s="39"/>
      <c r="V827" s="39"/>
      <c r="W827" s="39"/>
    </row>
    <row r="828" spans="16:23" s="33" customFormat="1">
      <c r="P828" s="39"/>
      <c r="Q828" s="39"/>
      <c r="R828" s="39"/>
      <c r="S828" s="39"/>
      <c r="T828" s="39"/>
      <c r="U828" s="39"/>
      <c r="V828" s="39"/>
      <c r="W828" s="39"/>
    </row>
    <row r="829" spans="16:23" s="33" customFormat="1">
      <c r="P829" s="39"/>
      <c r="Q829" s="39"/>
      <c r="R829" s="39"/>
      <c r="S829" s="39"/>
      <c r="T829" s="39"/>
      <c r="U829" s="39"/>
      <c r="V829" s="39"/>
      <c r="W829" s="39"/>
    </row>
    <row r="830" spans="16:23" s="33" customFormat="1">
      <c r="P830" s="39"/>
      <c r="Q830" s="39"/>
      <c r="R830" s="39"/>
      <c r="S830" s="39"/>
      <c r="T830" s="39"/>
      <c r="U830" s="39"/>
      <c r="V830" s="39"/>
      <c r="W830" s="39"/>
    </row>
    <row r="831" spans="16:23" s="33" customFormat="1">
      <c r="P831" s="39"/>
      <c r="Q831" s="39"/>
      <c r="R831" s="39"/>
      <c r="S831" s="39"/>
      <c r="T831" s="39"/>
      <c r="U831" s="39"/>
      <c r="V831" s="39"/>
      <c r="W831" s="39"/>
    </row>
    <row r="832" spans="16:23" s="33" customFormat="1">
      <c r="P832" s="39"/>
      <c r="Q832" s="39"/>
      <c r="R832" s="39"/>
      <c r="S832" s="39"/>
      <c r="T832" s="39"/>
      <c r="U832" s="39"/>
      <c r="V832" s="39"/>
      <c r="W832" s="39"/>
    </row>
    <row r="833" spans="16:23" s="33" customFormat="1">
      <c r="P833" s="39"/>
      <c r="Q833" s="39"/>
      <c r="R833" s="39"/>
      <c r="S833" s="39"/>
      <c r="T833" s="39"/>
      <c r="U833" s="39"/>
      <c r="V833" s="39"/>
      <c r="W833" s="39"/>
    </row>
    <row r="834" spans="16:23" s="33" customFormat="1">
      <c r="P834" s="39"/>
      <c r="Q834" s="39"/>
      <c r="R834" s="39"/>
      <c r="S834" s="39"/>
      <c r="T834" s="39"/>
      <c r="U834" s="39"/>
      <c r="V834" s="39"/>
      <c r="W834" s="39"/>
    </row>
    <row r="835" spans="16:23" s="33" customFormat="1">
      <c r="P835" s="39"/>
      <c r="Q835" s="39"/>
      <c r="R835" s="39"/>
      <c r="S835" s="39"/>
      <c r="T835" s="39"/>
      <c r="U835" s="39"/>
      <c r="V835" s="39"/>
      <c r="W835" s="39"/>
    </row>
    <row r="836" spans="16:23" s="33" customFormat="1">
      <c r="P836" s="39"/>
      <c r="Q836" s="39"/>
      <c r="R836" s="39"/>
      <c r="S836" s="39"/>
      <c r="T836" s="39"/>
      <c r="U836" s="39"/>
      <c r="V836" s="39"/>
      <c r="W836" s="39"/>
    </row>
    <row r="837" spans="16:23" s="33" customFormat="1">
      <c r="P837" s="39"/>
      <c r="Q837" s="39"/>
      <c r="R837" s="39"/>
      <c r="S837" s="39"/>
      <c r="T837" s="39"/>
      <c r="U837" s="39"/>
      <c r="V837" s="39"/>
      <c r="W837" s="39"/>
    </row>
    <row r="838" spans="16:23" s="33" customFormat="1">
      <c r="P838" s="39"/>
      <c r="Q838" s="39"/>
      <c r="R838" s="39"/>
      <c r="S838" s="39"/>
      <c r="T838" s="39"/>
      <c r="U838" s="39"/>
      <c r="V838" s="39"/>
      <c r="W838" s="39"/>
    </row>
    <row r="839" spans="16:23" s="33" customFormat="1">
      <c r="P839" s="39"/>
      <c r="Q839" s="39"/>
      <c r="R839" s="39"/>
      <c r="S839" s="39"/>
      <c r="T839" s="39"/>
      <c r="U839" s="39"/>
      <c r="V839" s="39"/>
      <c r="W839" s="39"/>
    </row>
    <row r="840" spans="16:23" s="33" customFormat="1">
      <c r="P840" s="39"/>
      <c r="Q840" s="39"/>
      <c r="R840" s="39"/>
      <c r="S840" s="39"/>
      <c r="T840" s="39"/>
      <c r="U840" s="39"/>
      <c r="V840" s="39"/>
      <c r="W840" s="39"/>
    </row>
    <row r="841" spans="16:23" s="33" customFormat="1">
      <c r="P841" s="39"/>
      <c r="Q841" s="39"/>
      <c r="R841" s="39"/>
      <c r="S841" s="39"/>
      <c r="T841" s="39"/>
      <c r="U841" s="39"/>
      <c r="V841" s="39"/>
      <c r="W841" s="39"/>
    </row>
    <row r="842" spans="16:23" s="33" customFormat="1">
      <c r="P842" s="39"/>
      <c r="Q842" s="39"/>
      <c r="R842" s="39"/>
      <c r="S842" s="39"/>
      <c r="T842" s="39"/>
      <c r="U842" s="39"/>
      <c r="V842" s="39"/>
      <c r="W842" s="39"/>
    </row>
    <row r="843" spans="16:23" s="33" customFormat="1">
      <c r="P843" s="39"/>
      <c r="Q843" s="39"/>
      <c r="R843" s="39"/>
      <c r="S843" s="39"/>
      <c r="T843" s="39"/>
      <c r="U843" s="39"/>
      <c r="V843" s="39"/>
      <c r="W843" s="39"/>
    </row>
    <row r="844" spans="16:23" s="33" customFormat="1">
      <c r="P844" s="39"/>
      <c r="Q844" s="39"/>
      <c r="R844" s="39"/>
      <c r="S844" s="39"/>
      <c r="T844" s="39"/>
      <c r="U844" s="39"/>
      <c r="V844" s="39"/>
      <c r="W844" s="39"/>
    </row>
    <row r="845" spans="16:23" s="33" customFormat="1">
      <c r="P845" s="39"/>
      <c r="Q845" s="39"/>
      <c r="R845" s="39"/>
      <c r="S845" s="39"/>
      <c r="T845" s="39"/>
      <c r="U845" s="39"/>
      <c r="V845" s="39"/>
      <c r="W845" s="39"/>
    </row>
    <row r="846" spans="16:23" s="33" customFormat="1">
      <c r="P846" s="39"/>
      <c r="Q846" s="39"/>
      <c r="R846" s="39"/>
      <c r="S846" s="39"/>
      <c r="T846" s="39"/>
      <c r="U846" s="39"/>
      <c r="V846" s="39"/>
      <c r="W846" s="39"/>
    </row>
    <row r="847" spans="16:23" s="33" customFormat="1">
      <c r="P847" s="39"/>
      <c r="Q847" s="39"/>
      <c r="R847" s="39"/>
      <c r="S847" s="39"/>
      <c r="T847" s="39"/>
      <c r="U847" s="39"/>
      <c r="V847" s="39"/>
      <c r="W847" s="39"/>
    </row>
    <row r="848" spans="16:23" s="33" customFormat="1">
      <c r="P848" s="39"/>
      <c r="Q848" s="39"/>
      <c r="R848" s="39"/>
      <c r="S848" s="39"/>
      <c r="T848" s="39"/>
      <c r="U848" s="39"/>
      <c r="V848" s="39"/>
      <c r="W848" s="39"/>
    </row>
    <row r="849" spans="16:23" s="33" customFormat="1">
      <c r="P849" s="39"/>
      <c r="Q849" s="39"/>
      <c r="R849" s="39"/>
      <c r="S849" s="39"/>
      <c r="T849" s="39"/>
      <c r="U849" s="39"/>
      <c r="V849" s="39"/>
      <c r="W849" s="39"/>
    </row>
    <row r="850" spans="16:23" s="33" customFormat="1">
      <c r="P850" s="39"/>
      <c r="Q850" s="39"/>
      <c r="R850" s="39"/>
      <c r="S850" s="39"/>
      <c r="T850" s="39"/>
      <c r="U850" s="39"/>
      <c r="V850" s="39"/>
      <c r="W850" s="39"/>
    </row>
    <row r="851" spans="16:23" s="33" customFormat="1">
      <c r="P851" s="39"/>
      <c r="Q851" s="39"/>
      <c r="R851" s="39"/>
      <c r="S851" s="39"/>
      <c r="T851" s="39"/>
      <c r="U851" s="39"/>
      <c r="V851" s="39"/>
      <c r="W851" s="39"/>
    </row>
    <row r="852" spans="16:23" s="33" customFormat="1">
      <c r="P852" s="39"/>
      <c r="Q852" s="39"/>
      <c r="R852" s="39"/>
      <c r="S852" s="39"/>
      <c r="T852" s="39"/>
      <c r="U852" s="39"/>
      <c r="V852" s="39"/>
      <c r="W852" s="39"/>
    </row>
    <row r="853" spans="16:23" s="33" customFormat="1">
      <c r="P853" s="39"/>
      <c r="Q853" s="39"/>
      <c r="R853" s="39"/>
      <c r="S853" s="39"/>
      <c r="T853" s="39"/>
      <c r="U853" s="39"/>
      <c r="V853" s="39"/>
      <c r="W853" s="39"/>
    </row>
    <row r="854" spans="16:23" s="33" customFormat="1">
      <c r="P854" s="39"/>
      <c r="Q854" s="39"/>
      <c r="R854" s="39"/>
      <c r="S854" s="39"/>
      <c r="T854" s="39"/>
      <c r="U854" s="39"/>
      <c r="V854" s="39"/>
      <c r="W854" s="39"/>
    </row>
    <row r="855" spans="16:23" s="33" customFormat="1">
      <c r="P855" s="39"/>
      <c r="Q855" s="39"/>
      <c r="R855" s="39"/>
      <c r="S855" s="39"/>
      <c r="T855" s="39"/>
      <c r="U855" s="39"/>
      <c r="V855" s="39"/>
      <c r="W855" s="39"/>
    </row>
    <row r="856" spans="16:23" s="33" customFormat="1">
      <c r="P856" s="39"/>
      <c r="Q856" s="39"/>
      <c r="R856" s="39"/>
      <c r="S856" s="39"/>
      <c r="T856" s="39"/>
      <c r="U856" s="39"/>
      <c r="V856" s="39"/>
      <c r="W856" s="39"/>
    </row>
    <row r="857" spans="16:23" s="33" customFormat="1">
      <c r="P857" s="39"/>
      <c r="Q857" s="39"/>
      <c r="R857" s="39"/>
      <c r="S857" s="39"/>
      <c r="T857" s="39"/>
      <c r="U857" s="39"/>
      <c r="V857" s="39"/>
      <c r="W857" s="39"/>
    </row>
    <row r="858" spans="16:23" s="33" customFormat="1">
      <c r="P858" s="39"/>
      <c r="Q858" s="39"/>
      <c r="R858" s="39"/>
      <c r="S858" s="39"/>
      <c r="T858" s="39"/>
      <c r="U858" s="39"/>
      <c r="V858" s="39"/>
      <c r="W858" s="39"/>
    </row>
    <row r="859" spans="16:23" s="33" customFormat="1">
      <c r="P859" s="39"/>
      <c r="Q859" s="39"/>
      <c r="R859" s="39"/>
      <c r="S859" s="39"/>
      <c r="T859" s="39"/>
      <c r="U859" s="39"/>
      <c r="V859" s="39"/>
      <c r="W859" s="39"/>
    </row>
    <row r="860" spans="16:23" s="33" customFormat="1">
      <c r="P860" s="39"/>
      <c r="Q860" s="39"/>
      <c r="R860" s="39"/>
      <c r="S860" s="39"/>
      <c r="T860" s="39"/>
      <c r="U860" s="39"/>
      <c r="V860" s="39"/>
      <c r="W860" s="39"/>
    </row>
    <row r="861" spans="16:23" s="33" customFormat="1">
      <c r="P861" s="39"/>
      <c r="Q861" s="39"/>
      <c r="R861" s="39"/>
      <c r="S861" s="39"/>
      <c r="T861" s="39"/>
      <c r="U861" s="39"/>
      <c r="V861" s="39"/>
      <c r="W861" s="39"/>
    </row>
    <row r="862" spans="16:23" s="33" customFormat="1">
      <c r="P862" s="39"/>
      <c r="Q862" s="39"/>
      <c r="R862" s="39"/>
      <c r="S862" s="39"/>
      <c r="T862" s="39"/>
      <c r="U862" s="39"/>
      <c r="V862" s="39"/>
      <c r="W862" s="39"/>
    </row>
    <row r="863" spans="16:23" s="33" customFormat="1">
      <c r="P863" s="39"/>
      <c r="Q863" s="39"/>
      <c r="R863" s="39"/>
      <c r="S863" s="39"/>
      <c r="T863" s="39"/>
      <c r="U863" s="39"/>
      <c r="V863" s="39"/>
      <c r="W863" s="39"/>
    </row>
    <row r="864" spans="16:23" s="33" customFormat="1">
      <c r="P864" s="39"/>
      <c r="Q864" s="39"/>
      <c r="R864" s="39"/>
      <c r="S864" s="39"/>
      <c r="T864" s="39"/>
      <c r="U864" s="39"/>
      <c r="V864" s="39"/>
      <c r="W864" s="39"/>
    </row>
    <row r="865" spans="16:23" s="33" customFormat="1">
      <c r="P865" s="39"/>
      <c r="Q865" s="39"/>
      <c r="R865" s="39"/>
      <c r="S865" s="39"/>
      <c r="T865" s="39"/>
      <c r="U865" s="39"/>
      <c r="V865" s="39"/>
      <c r="W865" s="39"/>
    </row>
    <row r="866" spans="16:23" s="33" customFormat="1">
      <c r="P866" s="39"/>
      <c r="Q866" s="39"/>
      <c r="R866" s="39"/>
      <c r="S866" s="39"/>
      <c r="T866" s="39"/>
      <c r="U866" s="39"/>
      <c r="V866" s="39"/>
      <c r="W866" s="39"/>
    </row>
    <row r="867" spans="16:23" s="33" customFormat="1">
      <c r="P867" s="39"/>
      <c r="Q867" s="39"/>
      <c r="R867" s="39"/>
      <c r="S867" s="39"/>
      <c r="T867" s="39"/>
      <c r="U867" s="39"/>
      <c r="V867" s="39"/>
      <c r="W867" s="39"/>
    </row>
    <row r="868" spans="16:23" s="33" customFormat="1">
      <c r="P868" s="39"/>
      <c r="Q868" s="39"/>
      <c r="R868" s="39"/>
      <c r="S868" s="39"/>
      <c r="T868" s="39"/>
      <c r="U868" s="39"/>
      <c r="V868" s="39"/>
      <c r="W868" s="39"/>
    </row>
    <row r="869" spans="16:23" s="33" customFormat="1">
      <c r="P869" s="39"/>
      <c r="Q869" s="39"/>
      <c r="R869" s="39"/>
      <c r="S869" s="39"/>
      <c r="T869" s="39"/>
      <c r="U869" s="39"/>
      <c r="V869" s="39"/>
      <c r="W869" s="39"/>
    </row>
    <row r="870" spans="16:23" s="33" customFormat="1">
      <c r="P870" s="39"/>
      <c r="Q870" s="39"/>
      <c r="R870" s="39"/>
      <c r="S870" s="39"/>
      <c r="T870" s="39"/>
      <c r="U870" s="39"/>
      <c r="V870" s="39"/>
      <c r="W870" s="39"/>
    </row>
    <row r="871" spans="16:23" s="33" customFormat="1">
      <c r="P871" s="39"/>
      <c r="Q871" s="39"/>
      <c r="R871" s="39"/>
      <c r="S871" s="39"/>
      <c r="T871" s="39"/>
      <c r="U871" s="39"/>
      <c r="V871" s="39"/>
      <c r="W871" s="39"/>
    </row>
    <row r="872" spans="16:23" s="33" customFormat="1">
      <c r="P872" s="39"/>
      <c r="Q872" s="39"/>
      <c r="R872" s="39"/>
      <c r="S872" s="39"/>
      <c r="T872" s="39"/>
      <c r="U872" s="39"/>
      <c r="V872" s="39"/>
      <c r="W872" s="39"/>
    </row>
    <row r="873" spans="16:23" s="33" customFormat="1">
      <c r="P873" s="39"/>
      <c r="Q873" s="39"/>
      <c r="R873" s="39"/>
      <c r="S873" s="39"/>
      <c r="T873" s="39"/>
      <c r="U873" s="39"/>
      <c r="V873" s="39"/>
      <c r="W873" s="39"/>
    </row>
    <row r="874" spans="16:23" s="33" customFormat="1">
      <c r="P874" s="39"/>
      <c r="Q874" s="39"/>
      <c r="R874" s="39"/>
      <c r="S874" s="39"/>
      <c r="T874" s="39"/>
      <c r="U874" s="39"/>
      <c r="V874" s="39"/>
      <c r="W874" s="39"/>
    </row>
    <row r="875" spans="16:23" s="33" customFormat="1">
      <c r="P875" s="39"/>
      <c r="Q875" s="39"/>
      <c r="R875" s="39"/>
      <c r="S875" s="39"/>
      <c r="T875" s="39"/>
      <c r="U875" s="39"/>
      <c r="V875" s="39"/>
      <c r="W875" s="39"/>
    </row>
    <row r="876" spans="16:23" s="33" customFormat="1">
      <c r="P876" s="39"/>
      <c r="Q876" s="39"/>
      <c r="R876" s="39"/>
      <c r="S876" s="39"/>
      <c r="T876" s="39"/>
      <c r="U876" s="39"/>
      <c r="V876" s="39"/>
      <c r="W876" s="39"/>
    </row>
    <row r="877" spans="16:23" s="33" customFormat="1">
      <c r="P877" s="39"/>
      <c r="Q877" s="39"/>
      <c r="R877" s="39"/>
      <c r="S877" s="39"/>
      <c r="T877" s="39"/>
      <c r="U877" s="39"/>
      <c r="V877" s="39"/>
      <c r="W877" s="39"/>
    </row>
    <row r="878" spans="16:23" s="33" customFormat="1">
      <c r="P878" s="39"/>
      <c r="Q878" s="39"/>
      <c r="R878" s="39"/>
      <c r="S878" s="39"/>
      <c r="T878" s="39"/>
      <c r="U878" s="39"/>
      <c r="V878" s="39"/>
      <c r="W878" s="39"/>
    </row>
    <row r="879" spans="16:23" s="33" customFormat="1">
      <c r="P879" s="39"/>
      <c r="Q879" s="39"/>
      <c r="R879" s="39"/>
      <c r="S879" s="39"/>
      <c r="T879" s="39"/>
      <c r="U879" s="39"/>
      <c r="V879" s="39"/>
      <c r="W879" s="39"/>
    </row>
    <row r="880" spans="16:23" s="33" customFormat="1">
      <c r="P880" s="39"/>
      <c r="Q880" s="39"/>
      <c r="R880" s="39"/>
      <c r="S880" s="39"/>
      <c r="T880" s="39"/>
      <c r="U880" s="39"/>
      <c r="V880" s="39"/>
      <c r="W880" s="39"/>
    </row>
    <row r="881" spans="16:23" s="33" customFormat="1">
      <c r="P881" s="39"/>
      <c r="Q881" s="39"/>
      <c r="R881" s="39"/>
      <c r="S881" s="39"/>
      <c r="T881" s="39"/>
      <c r="U881" s="39"/>
      <c r="V881" s="39"/>
      <c r="W881" s="39"/>
    </row>
    <row r="882" spans="16:23" s="33" customFormat="1">
      <c r="P882" s="39"/>
      <c r="Q882" s="39"/>
      <c r="R882" s="39"/>
      <c r="S882" s="39"/>
      <c r="T882" s="39"/>
      <c r="U882" s="39"/>
      <c r="V882" s="39"/>
      <c r="W882" s="39"/>
    </row>
    <row r="883" spans="16:23" s="33" customFormat="1">
      <c r="P883" s="39"/>
      <c r="Q883" s="39"/>
      <c r="R883" s="39"/>
      <c r="S883" s="39"/>
      <c r="T883" s="39"/>
      <c r="U883" s="39"/>
      <c r="V883" s="39"/>
      <c r="W883" s="39"/>
    </row>
    <row r="884" spans="16:23" s="33" customFormat="1">
      <c r="P884" s="39"/>
      <c r="Q884" s="39"/>
      <c r="R884" s="39"/>
      <c r="S884" s="39"/>
      <c r="T884" s="39"/>
      <c r="U884" s="39"/>
      <c r="V884" s="39"/>
      <c r="W884" s="39"/>
    </row>
    <row r="885" spans="16:23" s="33" customFormat="1">
      <c r="P885" s="39"/>
      <c r="Q885" s="39"/>
      <c r="R885" s="39"/>
      <c r="S885" s="39"/>
      <c r="T885" s="39"/>
      <c r="U885" s="39"/>
      <c r="V885" s="39"/>
      <c r="W885" s="39"/>
    </row>
    <row r="886" spans="16:23" s="33" customFormat="1">
      <c r="P886" s="39"/>
      <c r="Q886" s="39"/>
      <c r="R886" s="39"/>
      <c r="S886" s="39"/>
      <c r="T886" s="39"/>
      <c r="U886" s="39"/>
      <c r="V886" s="39"/>
      <c r="W886" s="39"/>
    </row>
    <row r="887" spans="16:23" s="33" customFormat="1">
      <c r="P887" s="39"/>
      <c r="Q887" s="39"/>
      <c r="R887" s="39"/>
      <c r="S887" s="39"/>
      <c r="T887" s="39"/>
      <c r="U887" s="39"/>
      <c r="V887" s="39"/>
      <c r="W887" s="39"/>
    </row>
    <row r="888" spans="16:23" s="33" customFormat="1">
      <c r="P888" s="39"/>
      <c r="Q888" s="39"/>
      <c r="R888" s="39"/>
      <c r="S888" s="39"/>
      <c r="T888" s="39"/>
      <c r="U888" s="39"/>
      <c r="V888" s="39"/>
      <c r="W888" s="39"/>
    </row>
    <row r="889" spans="16:23" s="33" customFormat="1">
      <c r="P889" s="39"/>
      <c r="Q889" s="39"/>
      <c r="R889" s="39"/>
      <c r="S889" s="39"/>
      <c r="T889" s="39"/>
      <c r="U889" s="39"/>
      <c r="V889" s="39"/>
      <c r="W889" s="39"/>
    </row>
    <row r="890" spans="16:23" s="33" customFormat="1">
      <c r="P890" s="39"/>
      <c r="Q890" s="39"/>
      <c r="R890" s="39"/>
      <c r="S890" s="39"/>
      <c r="T890" s="39"/>
      <c r="U890" s="39"/>
      <c r="V890" s="39"/>
      <c r="W890" s="39"/>
    </row>
    <row r="891" spans="16:23" s="33" customFormat="1">
      <c r="P891" s="39"/>
      <c r="Q891" s="39"/>
      <c r="R891" s="39"/>
      <c r="S891" s="39"/>
      <c r="T891" s="39"/>
      <c r="U891" s="39"/>
      <c r="V891" s="39"/>
      <c r="W891" s="39"/>
    </row>
    <row r="892" spans="16:23" s="33" customFormat="1">
      <c r="P892" s="39"/>
      <c r="Q892" s="39"/>
      <c r="R892" s="39"/>
      <c r="S892" s="39"/>
      <c r="T892" s="39"/>
      <c r="U892" s="39"/>
      <c r="V892" s="39"/>
      <c r="W892" s="39"/>
    </row>
    <row r="893" spans="16:23" s="33" customFormat="1">
      <c r="P893" s="39"/>
      <c r="Q893" s="39"/>
      <c r="R893" s="39"/>
      <c r="S893" s="39"/>
      <c r="T893" s="39"/>
      <c r="U893" s="39"/>
      <c r="V893" s="39"/>
      <c r="W893" s="39"/>
    </row>
    <row r="894" spans="16:23" s="33" customFormat="1">
      <c r="P894" s="39"/>
      <c r="Q894" s="39"/>
      <c r="R894" s="39"/>
      <c r="S894" s="39"/>
      <c r="T894" s="39"/>
      <c r="U894" s="39"/>
      <c r="V894" s="39"/>
      <c r="W894" s="39"/>
    </row>
    <row r="895" spans="16:23" s="33" customFormat="1">
      <c r="P895" s="39"/>
      <c r="Q895" s="39"/>
      <c r="R895" s="39"/>
      <c r="S895" s="39"/>
      <c r="T895" s="39"/>
      <c r="U895" s="39"/>
      <c r="V895" s="39"/>
      <c r="W895" s="39"/>
    </row>
    <row r="896" spans="16:23" s="33" customFormat="1">
      <c r="P896" s="39"/>
      <c r="Q896" s="39"/>
      <c r="R896" s="39"/>
      <c r="S896" s="39"/>
      <c r="T896" s="39"/>
      <c r="U896" s="39"/>
      <c r="V896" s="39"/>
      <c r="W896" s="39"/>
    </row>
    <row r="897" spans="16:23" s="33" customFormat="1">
      <c r="P897" s="39"/>
      <c r="Q897" s="39"/>
      <c r="R897" s="39"/>
      <c r="S897" s="39"/>
      <c r="T897" s="39"/>
      <c r="U897" s="39"/>
      <c r="V897" s="39"/>
      <c r="W897" s="39"/>
    </row>
    <row r="898" spans="16:23" s="33" customFormat="1">
      <c r="P898" s="39"/>
      <c r="Q898" s="39"/>
      <c r="R898" s="39"/>
      <c r="S898" s="39"/>
      <c r="T898" s="39"/>
      <c r="U898" s="39"/>
      <c r="V898" s="39"/>
      <c r="W898" s="39"/>
    </row>
    <row r="899" spans="16:23" s="33" customFormat="1">
      <c r="P899" s="39"/>
      <c r="Q899" s="39"/>
      <c r="R899" s="39"/>
      <c r="S899" s="39"/>
      <c r="T899" s="39"/>
      <c r="U899" s="39"/>
      <c r="V899" s="39"/>
      <c r="W899" s="39"/>
    </row>
    <row r="900" spans="16:23" s="33" customFormat="1">
      <c r="P900" s="39"/>
      <c r="Q900" s="39"/>
      <c r="R900" s="39"/>
      <c r="S900" s="39"/>
      <c r="T900" s="39"/>
      <c r="U900" s="39"/>
      <c r="V900" s="39"/>
      <c r="W900" s="39"/>
    </row>
    <row r="901" spans="16:23" s="33" customFormat="1">
      <c r="P901" s="39"/>
      <c r="Q901" s="39"/>
      <c r="R901" s="39"/>
      <c r="S901" s="39"/>
      <c r="T901" s="39"/>
      <c r="U901" s="39"/>
      <c r="V901" s="39"/>
      <c r="W901" s="39"/>
    </row>
    <row r="902" spans="16:23" s="33" customFormat="1">
      <c r="P902" s="39"/>
      <c r="Q902" s="39"/>
      <c r="R902" s="39"/>
      <c r="S902" s="39"/>
      <c r="T902" s="39"/>
      <c r="U902" s="39"/>
      <c r="V902" s="39"/>
      <c r="W902" s="39"/>
    </row>
    <row r="903" spans="16:23" s="33" customFormat="1">
      <c r="P903" s="39"/>
      <c r="Q903" s="39"/>
      <c r="R903" s="39"/>
      <c r="S903" s="39"/>
      <c r="T903" s="39"/>
      <c r="U903" s="39"/>
      <c r="V903" s="39"/>
      <c r="W903" s="39"/>
    </row>
    <row r="904" spans="16:23" s="33" customFormat="1">
      <c r="P904" s="39"/>
      <c r="Q904" s="39"/>
      <c r="R904" s="39"/>
      <c r="S904" s="39"/>
      <c r="T904" s="39"/>
      <c r="U904" s="39"/>
      <c r="V904" s="39"/>
      <c r="W904" s="39"/>
    </row>
    <row r="905" spans="16:23" s="33" customFormat="1">
      <c r="P905" s="39"/>
      <c r="Q905" s="39"/>
      <c r="R905" s="39"/>
      <c r="S905" s="39"/>
      <c r="T905" s="39"/>
      <c r="U905" s="39"/>
      <c r="V905" s="39"/>
      <c r="W905" s="39"/>
    </row>
    <row r="906" spans="16:23" s="33" customFormat="1">
      <c r="P906" s="39"/>
      <c r="Q906" s="39"/>
      <c r="R906" s="39"/>
      <c r="S906" s="39"/>
      <c r="T906" s="39"/>
      <c r="U906" s="39"/>
      <c r="V906" s="39"/>
      <c r="W906" s="39"/>
    </row>
    <row r="907" spans="16:23" s="33" customFormat="1">
      <c r="P907" s="39"/>
      <c r="Q907" s="39"/>
      <c r="R907" s="39"/>
      <c r="S907" s="39"/>
      <c r="T907" s="39"/>
      <c r="U907" s="39"/>
      <c r="V907" s="39"/>
      <c r="W907" s="39"/>
    </row>
    <row r="908" spans="16:23" s="33" customFormat="1">
      <c r="P908" s="39"/>
      <c r="Q908" s="39"/>
      <c r="R908" s="39"/>
      <c r="S908" s="39"/>
      <c r="T908" s="39"/>
      <c r="U908" s="39"/>
      <c r="V908" s="39"/>
      <c r="W908" s="39"/>
    </row>
    <row r="909" spans="16:23" s="33" customFormat="1">
      <c r="P909" s="39"/>
      <c r="Q909" s="39"/>
      <c r="R909" s="39"/>
      <c r="S909" s="39"/>
      <c r="T909" s="39"/>
      <c r="U909" s="39"/>
      <c r="V909" s="39"/>
      <c r="W909" s="39"/>
    </row>
    <row r="910" spans="16:23" s="33" customFormat="1">
      <c r="P910" s="39"/>
      <c r="Q910" s="39"/>
      <c r="R910" s="39"/>
      <c r="S910" s="39"/>
      <c r="T910" s="39"/>
      <c r="U910" s="39"/>
      <c r="V910" s="39"/>
      <c r="W910" s="39"/>
    </row>
    <row r="911" spans="16:23" s="33" customFormat="1">
      <c r="P911" s="39"/>
      <c r="Q911" s="39"/>
      <c r="R911" s="39"/>
      <c r="S911" s="39"/>
      <c r="T911" s="39"/>
      <c r="U911" s="39"/>
      <c r="V911" s="39"/>
      <c r="W911" s="39"/>
    </row>
    <row r="912" spans="16:23" s="33" customFormat="1">
      <c r="P912" s="39"/>
      <c r="Q912" s="39"/>
      <c r="R912" s="39"/>
      <c r="S912" s="39"/>
      <c r="T912" s="39"/>
      <c r="U912" s="39"/>
      <c r="V912" s="39"/>
      <c r="W912" s="39"/>
    </row>
    <row r="913" spans="16:23" s="33" customFormat="1">
      <c r="P913" s="39"/>
      <c r="Q913" s="39"/>
      <c r="R913" s="39"/>
      <c r="S913" s="39"/>
      <c r="T913" s="39"/>
      <c r="U913" s="39"/>
      <c r="V913" s="39"/>
      <c r="W913" s="39"/>
    </row>
    <row r="914" spans="16:23" s="33" customFormat="1">
      <c r="P914" s="39"/>
      <c r="Q914" s="39"/>
      <c r="R914" s="39"/>
      <c r="S914" s="39"/>
      <c r="T914" s="39"/>
      <c r="U914" s="39"/>
      <c r="V914" s="39"/>
      <c r="W914" s="39"/>
    </row>
    <row r="915" spans="16:23" s="33" customFormat="1">
      <c r="P915" s="39"/>
      <c r="Q915" s="39"/>
      <c r="R915" s="39"/>
      <c r="S915" s="39"/>
      <c r="T915" s="39"/>
      <c r="U915" s="39"/>
      <c r="V915" s="39"/>
      <c r="W915" s="39"/>
    </row>
    <row r="916" spans="16:23" s="33" customFormat="1">
      <c r="P916" s="39"/>
      <c r="Q916" s="39"/>
      <c r="R916" s="39"/>
      <c r="S916" s="39"/>
      <c r="T916" s="39"/>
      <c r="U916" s="39"/>
      <c r="V916" s="39"/>
      <c r="W916" s="39"/>
    </row>
    <row r="917" spans="16:23" s="33" customFormat="1">
      <c r="P917" s="39"/>
      <c r="Q917" s="39"/>
      <c r="R917" s="39"/>
      <c r="S917" s="39"/>
      <c r="T917" s="39"/>
      <c r="U917" s="39"/>
      <c r="V917" s="39"/>
      <c r="W917" s="39"/>
    </row>
    <row r="918" spans="16:23" s="33" customFormat="1">
      <c r="P918" s="39"/>
      <c r="Q918" s="39"/>
      <c r="R918" s="39"/>
      <c r="S918" s="39"/>
      <c r="T918" s="39"/>
      <c r="U918" s="39"/>
      <c r="V918" s="39"/>
      <c r="W918" s="39"/>
    </row>
    <row r="919" spans="16:23" s="33" customFormat="1">
      <c r="P919" s="39"/>
      <c r="Q919" s="39"/>
      <c r="R919" s="39"/>
      <c r="S919" s="39"/>
      <c r="T919" s="39"/>
      <c r="U919" s="39"/>
      <c r="V919" s="39"/>
      <c r="W919" s="39"/>
    </row>
  </sheetData>
  <sheetProtection algorithmName="SHA-512" hashValue="oxsQc/XMFfa0nZEJjc7jtWR6/Colr0WNAiwpDeu9aLvvcr+qEMrzdfmPg4wODfBmdOd82Q/JVLWTK22uaEI6EA==" saltValue="qT6c8Y3QEG0kflgNZ05WbQ==" spinCount="100000" sheet="1" objects="1" scenarios="1"/>
  <dataConsolidate>
    <dataRefs count="1">
      <dataRef name="$X$24,$X$25,$X$26,$X$27,$X$28"/>
    </dataRefs>
  </dataConsolidate>
  <mergeCells count="19">
    <mergeCell ref="A3:D3"/>
    <mergeCell ref="M10:N10"/>
    <mergeCell ref="B1:N1"/>
    <mergeCell ref="B2:N2"/>
    <mergeCell ref="E6:G6"/>
    <mergeCell ref="M6:N6"/>
    <mergeCell ref="M8:N8"/>
    <mergeCell ref="B32:N32"/>
    <mergeCell ref="B33:N33"/>
    <mergeCell ref="M12:N12"/>
    <mergeCell ref="E15:H15"/>
    <mergeCell ref="M14:N14"/>
    <mergeCell ref="B28:N28"/>
    <mergeCell ref="B30:N30"/>
    <mergeCell ref="B29:N29"/>
    <mergeCell ref="G22:J22"/>
    <mergeCell ref="B31:N31"/>
    <mergeCell ref="B25:N25"/>
    <mergeCell ref="B26:N26"/>
  </mergeCells>
  <conditionalFormatting sqref="F22">
    <cfRule type="containsText" dxfId="1" priority="2" operator="containsText" text="To Correct">
      <formula>NOT(ISERROR(SEARCH("To Correct",F22)))</formula>
    </cfRule>
  </conditionalFormatting>
  <conditionalFormatting sqref="F23">
    <cfRule type="containsText" dxfId="0" priority="1" operator="containsText" text="https">
      <formula>NOT(ISERROR(SEARCH("https",F23)))</formula>
    </cfRule>
  </conditionalFormatting>
  <dataValidations count="10">
    <dataValidation type="list" allowBlank="1" showDropDown="1" showInputMessage="1" showErrorMessage="1" error="Enter a capital X in one cell." sqref="H6 H8 H12 H14">
      <formula1>"X"</formula1>
    </dataValidation>
    <dataValidation type="whole" allowBlank="1" showInputMessage="1" showErrorMessage="1" error="Enter a Number Between $0 and $5000" sqref="C4 C6 C8">
      <formula1>0</formula1>
      <formula2>5000</formula2>
    </dataValidation>
    <dataValidation type="decimal" allowBlank="1" showInputMessage="1" showErrorMessage="1" sqref="C14">
      <formula1>0</formula1>
      <formula2>1</formula2>
    </dataValidation>
    <dataValidation type="list" allowBlank="1" showInputMessage="1" showErrorMessage="1" sqref="C10 C12 M10:N10">
      <formula1>"Yes, No"</formula1>
    </dataValidation>
    <dataValidation type="list" allowBlank="1" showInputMessage="1" showErrorMessage="1" sqref="M8">
      <formula1>"5%, 10%, 25%"</formula1>
    </dataValidation>
    <dataValidation type="list" allowBlank="1" showDropDown="1" showInputMessage="1" showErrorMessage="1" error="This option is not currently available, but will be in a future version of the model." sqref="H10">
      <formula1>"X"</formula1>
    </dataValidation>
    <dataValidation type="list" allowBlank="1" showInputMessage="1" showErrorMessage="1" sqref="M6:N6">
      <formula1>"$30k/$60k, $50k/$100k, $60k/$120k, $75k/$150k, $200k/$400k, None"</formula1>
    </dataValidation>
    <dataValidation type="list" allowBlank="1" showInputMessage="1" showErrorMessage="1" sqref="M12:N12">
      <formula1>"Maintain, Repeal, Expand"</formula1>
    </dataValidation>
    <dataValidation type="decimal" allowBlank="1" showInputMessage="1" showErrorMessage="1" promptTitle="h4llo" sqref="C22 C37">
      <formula1>-2000</formula1>
      <formula2>4000</formula2>
    </dataValidation>
    <dataValidation type="list" allowBlank="1" showInputMessage="1" showErrorMessage="1" sqref="M14:N14">
      <formula1>"Full, Expanded, No Change"</formula1>
    </dataValidation>
  </dataValidations>
  <hyperlinks>
    <hyperlink ref="B2:N2" r:id="rId1" display="Committee for a Responsible Federal Budget"/>
    <hyperlink ref="B33:N33" r:id="rId2" display="Contact us with questions or concerns at https://www.crfb.org/contact. "/>
    <hyperlink ref="X24" r:id="rId3"/>
    <hyperlink ref="B25:N25" r:id="rId4" display="Please enable &quot;iterative calculations&quot; to use this model, or outputs will be incorrect - Click here to learn how"/>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94"/>
  <sheetViews>
    <sheetView showGridLines="0" zoomScaleNormal="100" workbookViewId="0">
      <selection activeCell="G14" sqref="G14:I14"/>
    </sheetView>
  </sheetViews>
  <sheetFormatPr defaultColWidth="8.85546875" defaultRowHeight="15"/>
  <cols>
    <col min="1" max="1" width="3.42578125" style="1" customWidth="1"/>
    <col min="5" max="6" width="9.140625" style="1"/>
    <col min="7" max="7" width="16.7109375" customWidth="1"/>
    <col min="8" max="8" width="16" customWidth="1"/>
    <col min="9" max="9" width="19.42578125" customWidth="1"/>
    <col min="10" max="10" width="9.140625" style="1"/>
    <col min="11" max="11" width="4" customWidth="1"/>
    <col min="14" max="14" width="4" style="1" customWidth="1"/>
  </cols>
  <sheetData>
    <row r="1" spans="1:15" ht="18.75">
      <c r="A1" s="5"/>
      <c r="B1" s="85" t="s">
        <v>46</v>
      </c>
      <c r="C1" s="85"/>
      <c r="D1" s="85"/>
      <c r="E1" s="85"/>
      <c r="F1" s="85"/>
      <c r="G1" s="85"/>
      <c r="H1" s="85"/>
      <c r="I1" s="85"/>
      <c r="J1" s="85"/>
      <c r="K1" s="85"/>
      <c r="L1" s="85"/>
      <c r="M1" s="85"/>
      <c r="N1" s="85"/>
      <c r="O1" s="37"/>
    </row>
    <row r="2" spans="1:15">
      <c r="A2" s="5"/>
      <c r="B2" s="86" t="s">
        <v>38</v>
      </c>
      <c r="C2" s="86"/>
      <c r="D2" s="86"/>
      <c r="E2" s="86"/>
      <c r="F2" s="86"/>
      <c r="G2" s="86"/>
      <c r="H2" s="86"/>
      <c r="I2" s="86"/>
      <c r="J2" s="86"/>
      <c r="K2" s="86"/>
      <c r="L2" s="86"/>
      <c r="M2" s="86"/>
      <c r="N2" s="86"/>
      <c r="O2" s="8"/>
    </row>
    <row r="3" spans="1:15">
      <c r="A3" s="5"/>
      <c r="B3" s="75"/>
      <c r="C3" s="75"/>
      <c r="D3" s="75"/>
      <c r="E3" s="75"/>
      <c r="F3" s="75"/>
      <c r="G3" s="75"/>
      <c r="H3" s="8"/>
      <c r="I3" s="8"/>
      <c r="J3" s="8"/>
      <c r="K3" s="8"/>
      <c r="L3" s="8"/>
      <c r="M3" s="8"/>
      <c r="N3" s="8"/>
      <c r="O3" s="8"/>
    </row>
    <row r="4" spans="1:15" ht="30" customHeight="1">
      <c r="A4" s="5"/>
      <c r="B4" s="9"/>
      <c r="C4" s="13"/>
      <c r="D4" s="8"/>
      <c r="E4" s="8"/>
      <c r="F4" s="91" t="s">
        <v>91</v>
      </c>
      <c r="G4" s="92"/>
      <c r="H4" s="92"/>
      <c r="I4" s="92"/>
      <c r="J4" s="8"/>
      <c r="K4" s="8"/>
      <c r="L4" s="89" t="s">
        <v>73</v>
      </c>
      <c r="M4" s="90"/>
      <c r="N4" s="8"/>
      <c r="O4" s="5"/>
    </row>
    <row r="5" spans="1:15">
      <c r="A5" s="5"/>
      <c r="B5" s="5"/>
      <c r="C5" s="5"/>
      <c r="D5" s="5"/>
      <c r="E5" s="5"/>
      <c r="F5" s="5"/>
      <c r="G5" s="5"/>
      <c r="H5" s="5"/>
      <c r="I5" s="8"/>
      <c r="J5" s="8"/>
      <c r="K5" s="8"/>
      <c r="L5" s="5"/>
      <c r="M5" s="5"/>
      <c r="N5" s="8"/>
      <c r="O5" s="5"/>
    </row>
    <row r="6" spans="1:15">
      <c r="A6" s="5"/>
      <c r="B6" s="9" t="s">
        <v>47</v>
      </c>
      <c r="C6" s="8"/>
      <c r="D6" s="8"/>
      <c r="E6" s="8"/>
      <c r="F6" s="8"/>
      <c r="G6" s="97" t="str">
        <f>H26&amp;" $"&amp;I26&amp;"/$"&amp;J26&amp;" "&amp;L26</f>
        <v>Increase CTC to $2000/$2000 As Specified in CTC Model</v>
      </c>
      <c r="H6" s="98"/>
      <c r="I6" s="99"/>
      <c r="J6" s="5"/>
      <c r="K6" s="5"/>
      <c r="L6" s="95">
        <f>ROUND('Build Your Own CTC'!C22,-1)</f>
        <v>0</v>
      </c>
      <c r="M6" s="96"/>
      <c r="N6" s="5"/>
      <c r="O6" s="5"/>
    </row>
    <row r="7" spans="1:15">
      <c r="A7" s="5"/>
      <c r="B7" s="8"/>
      <c r="C7" s="8"/>
      <c r="D7" s="8"/>
      <c r="E7" s="8"/>
      <c r="F7" s="8"/>
      <c r="G7" s="5"/>
      <c r="H7" s="5"/>
      <c r="I7" s="8"/>
      <c r="J7" s="8"/>
      <c r="K7" s="8"/>
      <c r="L7" s="5"/>
      <c r="M7" s="5"/>
      <c r="N7" s="8"/>
      <c r="O7" s="5"/>
    </row>
    <row r="8" spans="1:15">
      <c r="A8" s="5"/>
      <c r="B8" s="9" t="s">
        <v>48</v>
      </c>
      <c r="C8" s="8"/>
      <c r="D8" s="8"/>
      <c r="E8" s="8"/>
      <c r="F8" s="8"/>
      <c r="G8" s="100" t="s">
        <v>54</v>
      </c>
      <c r="H8" s="101"/>
      <c r="I8" s="102"/>
      <c r="J8" s="8"/>
      <c r="K8" s="8"/>
      <c r="L8" s="95">
        <f>IF(G8=D28,E28,IF(G8=D29,E29,IF(G8=D30,E30,IF(G8=D31,E31,IF(G8=D32,E32,IF(G8=D33,E33))))))</f>
        <v>0</v>
      </c>
      <c r="M8" s="96"/>
      <c r="N8" s="8"/>
      <c r="O8" s="5"/>
    </row>
    <row r="9" spans="1:15">
      <c r="A9" s="5"/>
      <c r="B9" s="8"/>
      <c r="C9" s="8"/>
      <c r="D9" s="8"/>
      <c r="E9" s="8"/>
      <c r="F9" s="8"/>
      <c r="G9" s="5"/>
      <c r="H9" s="5"/>
      <c r="I9" s="8"/>
      <c r="J9" s="8"/>
      <c r="K9" s="8"/>
      <c r="L9" s="5"/>
      <c r="M9" s="5"/>
      <c r="N9" s="8"/>
      <c r="O9" s="5"/>
    </row>
    <row r="10" spans="1:15">
      <c r="A10" s="5"/>
      <c r="B10" s="54" t="s">
        <v>49</v>
      </c>
      <c r="C10" s="15"/>
      <c r="D10" s="15"/>
      <c r="E10" s="15"/>
      <c r="F10" s="15"/>
      <c r="G10" s="100" t="s">
        <v>54</v>
      </c>
      <c r="H10" s="101"/>
      <c r="I10" s="102"/>
      <c r="J10" s="8"/>
      <c r="K10" s="8"/>
      <c r="L10" s="95">
        <f>IF(G10=D36,E36,IF(G10=D37,E37,IF(G10=D38,E38,IF(G10=D39,E39))))</f>
        <v>0</v>
      </c>
      <c r="M10" s="96"/>
      <c r="N10" s="8"/>
      <c r="O10" s="5"/>
    </row>
    <row r="11" spans="1:15">
      <c r="A11" s="5"/>
      <c r="B11" s="8"/>
      <c r="C11" s="8"/>
      <c r="D11" s="8"/>
      <c r="E11" s="8"/>
      <c r="F11" s="8"/>
      <c r="G11" s="5"/>
      <c r="H11" s="5"/>
      <c r="I11" s="8"/>
      <c r="J11" s="8"/>
      <c r="K11" s="8"/>
      <c r="L11" s="5"/>
      <c r="M11" s="5"/>
      <c r="N11" s="8"/>
      <c r="O11" s="5"/>
    </row>
    <row r="12" spans="1:15">
      <c r="A12" s="5"/>
      <c r="B12" s="9" t="s">
        <v>50</v>
      </c>
      <c r="C12" s="8"/>
      <c r="D12" s="8"/>
      <c r="E12" s="8"/>
      <c r="F12" s="8"/>
      <c r="G12" s="100" t="s">
        <v>54</v>
      </c>
      <c r="H12" s="101"/>
      <c r="I12" s="102"/>
      <c r="J12" s="8"/>
      <c r="K12" s="8"/>
      <c r="L12" s="95">
        <f>IF(G12=H28,I28,IF(G12=H29,I29,IF(G12=H30,I30)))</f>
        <v>0</v>
      </c>
      <c r="M12" s="96"/>
      <c r="N12" s="8"/>
      <c r="O12" s="5"/>
    </row>
    <row r="13" spans="1:15">
      <c r="A13" s="5"/>
      <c r="B13" s="8"/>
      <c r="C13" s="8"/>
      <c r="D13" s="8"/>
      <c r="E13" s="8"/>
      <c r="F13" s="8"/>
      <c r="G13" s="5"/>
      <c r="H13" s="5"/>
      <c r="I13" s="8"/>
      <c r="J13" s="8"/>
      <c r="K13" s="8"/>
      <c r="L13" s="5"/>
      <c r="M13" s="5"/>
      <c r="N13" s="8"/>
      <c r="O13" s="5"/>
    </row>
    <row r="14" spans="1:15">
      <c r="A14" s="5"/>
      <c r="B14" s="9" t="s">
        <v>74</v>
      </c>
      <c r="C14" s="8"/>
      <c r="D14" s="8"/>
      <c r="E14" s="8"/>
      <c r="F14" s="8"/>
      <c r="G14" s="100" t="s">
        <v>67</v>
      </c>
      <c r="H14" s="101"/>
      <c r="I14" s="102"/>
      <c r="J14" s="38"/>
      <c r="K14" s="38"/>
      <c r="L14" s="95">
        <f>IF(G14=H36,I36,IF(G14=H37,I37,IF(G14=H38,I38,IF(G14=H39,I39,IF(G14=H40,I40,IF(G14=H41,I41))))))</f>
        <v>0</v>
      </c>
      <c r="M14" s="96"/>
      <c r="N14" s="38"/>
      <c r="O14" s="5"/>
    </row>
    <row r="15" spans="1:15">
      <c r="A15" s="5"/>
      <c r="B15" s="5"/>
      <c r="C15" s="5"/>
      <c r="D15" s="5"/>
      <c r="E15" s="5"/>
      <c r="F15" s="5"/>
      <c r="G15" s="5"/>
      <c r="H15" s="5"/>
      <c r="I15" s="5"/>
      <c r="J15" s="5"/>
      <c r="K15" s="5"/>
      <c r="L15" s="5"/>
      <c r="M15" s="5"/>
      <c r="N15" s="5"/>
      <c r="O15" s="5"/>
    </row>
    <row r="16" spans="1:15">
      <c r="A16" s="5"/>
      <c r="B16" s="9" t="s">
        <v>51</v>
      </c>
      <c r="C16" s="8"/>
      <c r="D16" s="8"/>
      <c r="E16" s="8"/>
      <c r="F16" s="8"/>
      <c r="G16" s="103" t="s">
        <v>89</v>
      </c>
      <c r="H16" s="104"/>
      <c r="I16" s="105"/>
      <c r="J16" s="38"/>
      <c r="K16" s="38"/>
      <c r="L16" s="106" t="s">
        <v>52</v>
      </c>
      <c r="M16" s="107"/>
      <c r="N16" s="38"/>
      <c r="O16" s="5"/>
    </row>
    <row r="17" spans="1:15">
      <c r="A17" s="5"/>
      <c r="B17" s="5"/>
      <c r="C17" s="5"/>
      <c r="D17" s="5"/>
      <c r="E17" s="5"/>
      <c r="F17" s="5"/>
      <c r="G17" s="5"/>
      <c r="H17" s="5"/>
      <c r="I17" s="5"/>
      <c r="J17" s="5"/>
      <c r="K17" s="5"/>
      <c r="L17" s="5"/>
      <c r="M17" s="5"/>
      <c r="N17" s="5"/>
      <c r="O17" s="5"/>
    </row>
    <row r="18" spans="1:15" s="1" customFormat="1">
      <c r="A18" s="5"/>
      <c r="B18" s="5"/>
      <c r="C18" s="5"/>
      <c r="D18" s="5"/>
      <c r="E18" s="5"/>
      <c r="F18" s="5"/>
      <c r="G18" s="5"/>
      <c r="H18" s="5"/>
      <c r="I18" s="5"/>
      <c r="J18" s="5"/>
      <c r="K18" s="5"/>
      <c r="L18" s="5"/>
      <c r="M18" s="5"/>
      <c r="N18" s="5"/>
      <c r="O18" s="5"/>
    </row>
    <row r="19" spans="1:15" ht="7.5" customHeight="1">
      <c r="A19" s="5"/>
      <c r="B19" s="5"/>
      <c r="C19" s="5"/>
      <c r="D19" s="5"/>
      <c r="E19" s="5"/>
      <c r="F19" s="5"/>
      <c r="G19" s="5"/>
      <c r="H19" s="5"/>
      <c r="I19" s="5"/>
      <c r="J19" s="5"/>
      <c r="K19" s="53"/>
      <c r="L19" s="95"/>
      <c r="M19" s="96"/>
      <c r="N19" s="53"/>
      <c r="O19" s="5"/>
    </row>
    <row r="20" spans="1:15" ht="15.75" customHeight="1">
      <c r="A20" s="5"/>
      <c r="B20" s="5"/>
      <c r="C20" s="5"/>
      <c r="D20" s="5"/>
      <c r="E20" s="5"/>
      <c r="F20" s="5"/>
      <c r="G20" s="5"/>
      <c r="H20" s="5"/>
      <c r="I20" s="62" t="s">
        <v>43</v>
      </c>
      <c r="J20" s="5"/>
      <c r="K20" s="53"/>
      <c r="L20" s="93">
        <f>SUM(L6,L8,L10,L12,L14,L16)</f>
        <v>0</v>
      </c>
      <c r="M20" s="94"/>
      <c r="N20" s="53"/>
      <c r="O20" s="5"/>
    </row>
    <row r="21" spans="1:15" s="1" customFormat="1" ht="8.25" customHeight="1">
      <c r="A21" s="5"/>
      <c r="B21" s="5"/>
      <c r="C21" s="5"/>
      <c r="D21" s="5"/>
      <c r="E21" s="5"/>
      <c r="F21" s="5"/>
      <c r="G21" s="5"/>
      <c r="H21" s="5"/>
      <c r="I21" s="5"/>
      <c r="J21" s="5"/>
      <c r="K21" s="53"/>
      <c r="L21" s="95"/>
      <c r="M21" s="96"/>
      <c r="N21" s="53"/>
      <c r="O21" s="5"/>
    </row>
    <row r="22" spans="1:15">
      <c r="A22" s="8"/>
      <c r="B22" s="5"/>
      <c r="C22" s="5"/>
      <c r="D22" s="5"/>
      <c r="E22" s="5"/>
      <c r="F22" s="5"/>
      <c r="G22" s="5"/>
      <c r="H22" s="5"/>
      <c r="I22" s="5"/>
      <c r="J22" s="5"/>
      <c r="K22" s="5"/>
      <c r="L22" s="5"/>
      <c r="M22" s="5"/>
      <c r="N22" s="5"/>
      <c r="O22" s="5"/>
    </row>
    <row r="23" spans="1:15" s="1" customFormat="1">
      <c r="A23" s="8"/>
      <c r="B23" s="5"/>
      <c r="C23" s="5"/>
      <c r="D23" s="5"/>
      <c r="E23" s="5"/>
      <c r="F23" s="5"/>
      <c r="G23" s="5"/>
      <c r="H23" s="5"/>
      <c r="I23" s="5"/>
      <c r="J23" s="5"/>
      <c r="K23" s="5"/>
      <c r="L23" s="5"/>
      <c r="M23" s="5"/>
      <c r="N23" s="5"/>
      <c r="O23" s="5"/>
    </row>
    <row r="24" spans="1:15" ht="26.25" customHeight="1">
      <c r="A24" s="76" t="s">
        <v>82</v>
      </c>
      <c r="B24" s="78"/>
      <c r="C24" s="78"/>
      <c r="D24" s="78"/>
      <c r="E24" s="78"/>
      <c r="F24" s="78"/>
      <c r="G24" s="78"/>
      <c r="H24" s="78"/>
      <c r="I24" s="78"/>
      <c r="J24" s="78"/>
      <c r="K24" s="78"/>
      <c r="L24" s="78"/>
      <c r="M24" s="78"/>
      <c r="N24" s="5"/>
      <c r="O24" s="5"/>
    </row>
    <row r="25" spans="1:15" s="1" customFormat="1" hidden="1">
      <c r="A25" s="39"/>
    </row>
    <row r="26" spans="1:15" hidden="1">
      <c r="A26" s="39"/>
      <c r="H26" t="s">
        <v>63</v>
      </c>
      <c r="I26" s="57">
        <f>'Build Your Own CTC'!C4</f>
        <v>2000</v>
      </c>
      <c r="J26" s="57">
        <f>MAX('Build Your Own CTC'!C4+'Build Your Own CTC'!C6,'Build Your Own CTC'!C4+'Build Your Own CTC'!C8)</f>
        <v>2000</v>
      </c>
      <c r="L26" t="s">
        <v>64</v>
      </c>
    </row>
    <row r="27" spans="1:15" hidden="1">
      <c r="A27" s="39"/>
      <c r="D27" s="55" t="s">
        <v>53</v>
      </c>
      <c r="H27" s="55" t="s">
        <v>60</v>
      </c>
    </row>
    <row r="28" spans="1:15" hidden="1">
      <c r="A28" s="39"/>
      <c r="D28" s="56" t="s">
        <v>54</v>
      </c>
      <c r="E28" s="57">
        <v>0</v>
      </c>
      <c r="H28" t="s">
        <v>54</v>
      </c>
      <c r="I28" s="57">
        <v>0</v>
      </c>
    </row>
    <row r="29" spans="1:15" hidden="1">
      <c r="A29" s="39"/>
      <c r="D29" s="56" t="s">
        <v>55</v>
      </c>
      <c r="E29" s="57">
        <v>100</v>
      </c>
      <c r="H29" s="56" t="s">
        <v>61</v>
      </c>
      <c r="I29">
        <v>-160</v>
      </c>
    </row>
    <row r="30" spans="1:15" hidden="1">
      <c r="A30" s="39"/>
      <c r="D30" s="56" t="s">
        <v>56</v>
      </c>
      <c r="E30" s="1">
        <v>-550</v>
      </c>
      <c r="H30" s="56" t="s">
        <v>62</v>
      </c>
      <c r="I30">
        <v>-60</v>
      </c>
    </row>
    <row r="31" spans="1:15" hidden="1">
      <c r="A31" s="39"/>
      <c r="D31" s="56" t="s">
        <v>57</v>
      </c>
      <c r="E31" s="1">
        <v>-400</v>
      </c>
    </row>
    <row r="32" spans="1:15" hidden="1">
      <c r="A32" s="39"/>
      <c r="D32" s="56" t="s">
        <v>58</v>
      </c>
      <c r="E32" s="1">
        <v>-250</v>
      </c>
    </row>
    <row r="33" spans="1:12" hidden="1">
      <c r="A33" s="39"/>
      <c r="D33" s="56" t="s">
        <v>75</v>
      </c>
      <c r="E33" s="1">
        <v>-150</v>
      </c>
    </row>
    <row r="34" spans="1:12" s="1" customFormat="1" hidden="1">
      <c r="A34" s="39"/>
      <c r="D34" s="56"/>
    </row>
    <row r="35" spans="1:12" hidden="1">
      <c r="A35" s="39"/>
      <c r="D35" s="58" t="s">
        <v>59</v>
      </c>
      <c r="H35" s="55" t="s">
        <v>65</v>
      </c>
    </row>
    <row r="36" spans="1:12" hidden="1">
      <c r="A36" s="39"/>
      <c r="D36" s="56" t="s">
        <v>54</v>
      </c>
      <c r="E36" s="57">
        <v>0</v>
      </c>
      <c r="H36" s="56" t="s">
        <v>67</v>
      </c>
      <c r="I36" s="57">
        <f>IF('Build Your Own CTC'!$S$6+'Build Your Own CTC'!$S$14=1,'Consolidate Child Tax Breaks'!L36,'Consolidate Child Tax Breaks'!J36)</f>
        <v>0</v>
      </c>
      <c r="J36" s="57">
        <v>0</v>
      </c>
      <c r="L36" s="57">
        <v>0</v>
      </c>
    </row>
    <row r="37" spans="1:12" hidden="1">
      <c r="A37" s="39"/>
      <c r="D37" s="56" t="s">
        <v>72</v>
      </c>
      <c r="E37" s="1">
        <v>40</v>
      </c>
      <c r="H37" s="56" t="s">
        <v>76</v>
      </c>
      <c r="I37" s="57">
        <f>IF('Build Your Own CTC'!$S$6+'Build Your Own CTC'!$S$14+'Build Your Own CTC'!$S$10=1,'Consolidate Child Tax Breaks'!L37,'Consolidate Child Tax Breaks'!J37)</f>
        <v>-30</v>
      </c>
      <c r="J37" s="1">
        <v>-30</v>
      </c>
      <c r="L37" s="1">
        <v>-70</v>
      </c>
    </row>
    <row r="38" spans="1:12" hidden="1">
      <c r="A38" s="39"/>
      <c r="D38" s="56" t="s">
        <v>71</v>
      </c>
      <c r="E38" s="57">
        <v>100</v>
      </c>
      <c r="H38" s="56" t="s">
        <v>68</v>
      </c>
      <c r="I38" s="57">
        <f>IF('Build Your Own CTC'!$S$6+'Build Your Own CTC'!$S$14+'Build Your Own CTC'!$S$10=1,'Consolidate Child Tax Breaks'!L38,'Consolidate Child Tax Breaks'!J38)</f>
        <v>-40</v>
      </c>
      <c r="J38" s="1">
        <v>-40</v>
      </c>
      <c r="L38" s="1">
        <v>-100</v>
      </c>
    </row>
    <row r="39" spans="1:12" hidden="1">
      <c r="A39" s="39"/>
      <c r="D39" s="56" t="s">
        <v>92</v>
      </c>
      <c r="E39" s="1">
        <v>-40</v>
      </c>
      <c r="H39" s="56" t="s">
        <v>69</v>
      </c>
      <c r="I39" s="57">
        <f>IF('Build Your Own CTC'!$S$6+'Build Your Own CTC'!$S$14+'Build Your Own CTC'!$S$10=1,'Consolidate Child Tax Breaks'!L39,'Consolidate Child Tax Breaks'!J39)</f>
        <v>-80</v>
      </c>
      <c r="J39" s="1">
        <v>-80</v>
      </c>
      <c r="L39" s="1">
        <v>-200</v>
      </c>
    </row>
    <row r="40" spans="1:12" hidden="1">
      <c r="A40" s="39"/>
      <c r="H40" s="56" t="s">
        <v>70</v>
      </c>
      <c r="I40" s="57">
        <f>IF('Build Your Own CTC'!$S$6+'Build Your Own CTC'!$S$14+'Build Your Own CTC'!$S$10=1,'Consolidate Child Tax Breaks'!L40,'Consolidate Child Tax Breaks'!J40)</f>
        <v>-110</v>
      </c>
      <c r="J40" s="1">
        <v>-110</v>
      </c>
      <c r="L40" s="1">
        <v>-280</v>
      </c>
    </row>
    <row r="41" spans="1:12" hidden="1">
      <c r="A41" s="39"/>
      <c r="H41" s="56" t="s">
        <v>66</v>
      </c>
      <c r="I41" s="57">
        <f>IF('Build Your Own CTC'!$S$6+'Build Your Own CTC'!$S$14+'Build Your Own CTC'!$S$10=1,'Consolidate Child Tax Breaks'!L41,'Consolidate Child Tax Breaks'!J41)</f>
        <v>20</v>
      </c>
      <c r="J41" s="1">
        <v>20</v>
      </c>
      <c r="L41" s="1">
        <v>50</v>
      </c>
    </row>
    <row r="42" spans="1:12" hidden="1">
      <c r="A42" s="39"/>
    </row>
    <row r="43" spans="1:12" hidden="1">
      <c r="A43" s="39"/>
    </row>
    <row r="44" spans="1:12" ht="15" hidden="1" customHeight="1">
      <c r="A44" s="59"/>
    </row>
    <row r="45" spans="1:12" hidden="1">
      <c r="A45" s="59"/>
    </row>
    <row r="46" spans="1:12" hidden="1">
      <c r="A46" s="59"/>
    </row>
    <row r="47" spans="1:12" hidden="1">
      <c r="A47" s="59"/>
    </row>
    <row r="48" spans="1:12" hidden="1">
      <c r="A48" s="59"/>
    </row>
    <row r="49" spans="1:1">
      <c r="A49" s="59"/>
    </row>
    <row r="50" spans="1:1">
      <c r="A50" s="60"/>
    </row>
    <row r="51" spans="1:1">
      <c r="A51" s="60"/>
    </row>
    <row r="52" spans="1:1">
      <c r="A52" s="60"/>
    </row>
    <row r="53" spans="1:1">
      <c r="A53" s="60"/>
    </row>
    <row r="54" spans="1:1">
      <c r="A54" s="60"/>
    </row>
    <row r="55" spans="1:1">
      <c r="A55" s="60"/>
    </row>
    <row r="56" spans="1:1">
      <c r="A56" s="60"/>
    </row>
    <row r="57" spans="1:1">
      <c r="A57" s="60"/>
    </row>
    <row r="58" spans="1:1">
      <c r="A58" s="60"/>
    </row>
    <row r="59" spans="1:1">
      <c r="A59" s="60"/>
    </row>
    <row r="60" spans="1:1">
      <c r="A60" s="60"/>
    </row>
    <row r="61" spans="1:1">
      <c r="A61" s="60"/>
    </row>
    <row r="62" spans="1:1">
      <c r="A62" s="60"/>
    </row>
    <row r="63" spans="1:1">
      <c r="A63" s="60"/>
    </row>
    <row r="64" spans="1:1">
      <c r="A64" s="60"/>
    </row>
    <row r="65" spans="1:1">
      <c r="A65" s="61"/>
    </row>
    <row r="66" spans="1:1">
      <c r="A66" s="61"/>
    </row>
    <row r="67" spans="1:1">
      <c r="A67" s="61"/>
    </row>
    <row r="68" spans="1:1">
      <c r="A68" s="61"/>
    </row>
    <row r="69" spans="1:1">
      <c r="A69" s="61"/>
    </row>
    <row r="70" spans="1:1">
      <c r="A70" s="61"/>
    </row>
    <row r="71" spans="1:1">
      <c r="A71" s="61"/>
    </row>
    <row r="72" spans="1:1">
      <c r="A72" s="61"/>
    </row>
    <row r="73" spans="1:1">
      <c r="A73" s="61"/>
    </row>
    <row r="74" spans="1:1">
      <c r="A74" s="61"/>
    </row>
    <row r="75" spans="1:1">
      <c r="A75" s="61"/>
    </row>
    <row r="76" spans="1:1">
      <c r="A76" s="61"/>
    </row>
    <row r="77" spans="1:1">
      <c r="A77" s="61"/>
    </row>
    <row r="78" spans="1:1">
      <c r="A78" s="61"/>
    </row>
    <row r="79" spans="1:1">
      <c r="A79" s="61"/>
    </row>
    <row r="80" spans="1:1">
      <c r="A80" s="61"/>
    </row>
    <row r="81" spans="1:1">
      <c r="A81" s="61"/>
    </row>
    <row r="82" spans="1:1">
      <c r="A82" s="61"/>
    </row>
    <row r="83" spans="1:1">
      <c r="A83" s="61"/>
    </row>
    <row r="84" spans="1:1">
      <c r="A84" s="61"/>
    </row>
    <row r="85" spans="1:1">
      <c r="A85" s="61"/>
    </row>
    <row r="86" spans="1:1">
      <c r="A86" s="61"/>
    </row>
    <row r="87" spans="1:1">
      <c r="A87" s="61"/>
    </row>
    <row r="88" spans="1:1">
      <c r="A88" s="61"/>
    </row>
    <row r="89" spans="1:1">
      <c r="A89" s="61"/>
    </row>
    <row r="90" spans="1:1">
      <c r="A90" s="61"/>
    </row>
    <row r="91" spans="1:1">
      <c r="A91" s="61"/>
    </row>
    <row r="92" spans="1:1">
      <c r="A92" s="61"/>
    </row>
    <row r="93" spans="1:1">
      <c r="A93" s="61"/>
    </row>
    <row r="94" spans="1:1">
      <c r="A94" s="61"/>
    </row>
    <row r="95" spans="1:1">
      <c r="A95" s="61"/>
    </row>
    <row r="96" spans="1:1">
      <c r="A96" s="61"/>
    </row>
    <row r="97" spans="1:1">
      <c r="A97" s="61"/>
    </row>
    <row r="98" spans="1:1">
      <c r="A98" s="61"/>
    </row>
    <row r="99" spans="1:1">
      <c r="A99" s="61"/>
    </row>
    <row r="100" spans="1:1">
      <c r="A100" s="61"/>
    </row>
    <row r="101" spans="1:1">
      <c r="A101" s="61"/>
    </row>
    <row r="102" spans="1:1">
      <c r="A102" s="61"/>
    </row>
    <row r="103" spans="1:1">
      <c r="A103" s="61"/>
    </row>
    <row r="104" spans="1:1">
      <c r="A104" s="61"/>
    </row>
    <row r="105" spans="1:1">
      <c r="A105" s="61"/>
    </row>
    <row r="106" spans="1:1">
      <c r="A106" s="61"/>
    </row>
    <row r="107" spans="1:1">
      <c r="A107" s="61"/>
    </row>
    <row r="108" spans="1:1">
      <c r="A108" s="61"/>
    </row>
    <row r="109" spans="1:1">
      <c r="A109" s="61"/>
    </row>
    <row r="110" spans="1:1">
      <c r="A110" s="61"/>
    </row>
    <row r="111" spans="1:1">
      <c r="A111" s="61"/>
    </row>
    <row r="112" spans="1:1">
      <c r="A112" s="33"/>
    </row>
    <row r="113" spans="1:1">
      <c r="A113" s="33"/>
    </row>
    <row r="114" spans="1:1">
      <c r="A114" s="33"/>
    </row>
    <row r="115" spans="1:1">
      <c r="A115" s="33"/>
    </row>
    <row r="116" spans="1:1">
      <c r="A116" s="33"/>
    </row>
    <row r="117" spans="1:1">
      <c r="A117" s="33"/>
    </row>
    <row r="118" spans="1:1">
      <c r="A118" s="33"/>
    </row>
    <row r="119" spans="1:1">
      <c r="A119" s="33"/>
    </row>
    <row r="120" spans="1:1">
      <c r="A120" s="33"/>
    </row>
    <row r="121" spans="1:1">
      <c r="A121" s="33"/>
    </row>
    <row r="122" spans="1:1">
      <c r="A122" s="33"/>
    </row>
    <row r="123" spans="1:1">
      <c r="A123" s="33"/>
    </row>
    <row r="124" spans="1:1">
      <c r="A124" s="33"/>
    </row>
    <row r="125" spans="1:1">
      <c r="A125" s="33"/>
    </row>
    <row r="126" spans="1:1">
      <c r="A126" s="33"/>
    </row>
    <row r="127" spans="1:1">
      <c r="A127" s="33"/>
    </row>
    <row r="128" spans="1:1">
      <c r="A128" s="33"/>
    </row>
    <row r="129" spans="1:1">
      <c r="A129" s="33"/>
    </row>
    <row r="130" spans="1:1">
      <c r="A130" s="33"/>
    </row>
    <row r="131" spans="1:1">
      <c r="A131" s="33"/>
    </row>
    <row r="132" spans="1:1">
      <c r="A132" s="33"/>
    </row>
    <row r="133" spans="1:1">
      <c r="A133" s="33"/>
    </row>
    <row r="134" spans="1:1">
      <c r="A134" s="33"/>
    </row>
    <row r="135" spans="1:1">
      <c r="A135" s="33"/>
    </row>
    <row r="136" spans="1:1">
      <c r="A136" s="33"/>
    </row>
    <row r="137" spans="1:1">
      <c r="A137" s="33"/>
    </row>
    <row r="138" spans="1:1">
      <c r="A138" s="33"/>
    </row>
    <row r="139" spans="1:1">
      <c r="A139" s="33"/>
    </row>
    <row r="140" spans="1:1">
      <c r="A140" s="33"/>
    </row>
    <row r="141" spans="1:1">
      <c r="A141" s="33"/>
    </row>
    <row r="142" spans="1:1">
      <c r="A142" s="33"/>
    </row>
    <row r="143" spans="1:1">
      <c r="A143" s="33"/>
    </row>
    <row r="144" spans="1:1">
      <c r="A144" s="33"/>
    </row>
    <row r="145" spans="1:1">
      <c r="A145" s="33"/>
    </row>
    <row r="146" spans="1:1">
      <c r="A146" s="33"/>
    </row>
    <row r="147" spans="1:1">
      <c r="A147" s="33"/>
    </row>
    <row r="148" spans="1:1">
      <c r="A148" s="33"/>
    </row>
    <row r="149" spans="1:1">
      <c r="A149" s="33"/>
    </row>
    <row r="150" spans="1:1">
      <c r="A150" s="33"/>
    </row>
    <row r="151" spans="1:1">
      <c r="A151" s="33"/>
    </row>
    <row r="152" spans="1:1">
      <c r="A152" s="33"/>
    </row>
    <row r="153" spans="1:1">
      <c r="A153" s="33"/>
    </row>
    <row r="154" spans="1:1">
      <c r="A154" s="33"/>
    </row>
    <row r="155" spans="1:1">
      <c r="A155" s="33"/>
    </row>
    <row r="156" spans="1:1">
      <c r="A156" s="33"/>
    </row>
    <row r="157" spans="1:1">
      <c r="A157" s="33"/>
    </row>
    <row r="158" spans="1:1">
      <c r="A158" s="33"/>
    </row>
    <row r="159" spans="1:1">
      <c r="A159" s="33"/>
    </row>
    <row r="160" spans="1:1">
      <c r="A160" s="33"/>
    </row>
    <row r="161" spans="1:1">
      <c r="A161" s="33"/>
    </row>
    <row r="162" spans="1:1">
      <c r="A162" s="33"/>
    </row>
    <row r="163" spans="1:1">
      <c r="A163" s="33"/>
    </row>
    <row r="164" spans="1:1">
      <c r="A164" s="33"/>
    </row>
    <row r="165" spans="1:1">
      <c r="A165" s="33"/>
    </row>
    <row r="166" spans="1:1">
      <c r="A166" s="33"/>
    </row>
    <row r="167" spans="1:1">
      <c r="A167" s="33"/>
    </row>
    <row r="168" spans="1:1">
      <c r="A168" s="33"/>
    </row>
    <row r="169" spans="1:1">
      <c r="A169" s="33"/>
    </row>
    <row r="170" spans="1:1">
      <c r="A170" s="33"/>
    </row>
    <row r="171" spans="1:1">
      <c r="A171" s="33"/>
    </row>
    <row r="172" spans="1:1">
      <c r="A172" s="33"/>
    </row>
    <row r="173" spans="1:1">
      <c r="A173" s="33"/>
    </row>
    <row r="174" spans="1:1">
      <c r="A174" s="33"/>
    </row>
    <row r="175" spans="1:1">
      <c r="A175" s="33"/>
    </row>
    <row r="176" spans="1:1">
      <c r="A176" s="33"/>
    </row>
    <row r="177" spans="1:1">
      <c r="A177" s="33"/>
    </row>
    <row r="178" spans="1:1">
      <c r="A178" s="33"/>
    </row>
    <row r="179" spans="1:1">
      <c r="A179" s="33"/>
    </row>
    <row r="180" spans="1:1">
      <c r="A180" s="33"/>
    </row>
    <row r="181" spans="1:1">
      <c r="A181" s="33"/>
    </row>
    <row r="182" spans="1:1">
      <c r="A182" s="33"/>
    </row>
    <row r="183" spans="1:1">
      <c r="A183" s="33"/>
    </row>
    <row r="184" spans="1:1">
      <c r="A184" s="33"/>
    </row>
    <row r="185" spans="1:1">
      <c r="A185" s="33"/>
    </row>
    <row r="186" spans="1:1">
      <c r="A186" s="33"/>
    </row>
    <row r="187" spans="1:1">
      <c r="A187" s="33"/>
    </row>
    <row r="188" spans="1:1">
      <c r="A188" s="33"/>
    </row>
    <row r="189" spans="1:1">
      <c r="A189" s="33"/>
    </row>
    <row r="190" spans="1:1">
      <c r="A190" s="33"/>
    </row>
    <row r="191" spans="1:1">
      <c r="A191" s="33"/>
    </row>
    <row r="192" spans="1:1">
      <c r="A192" s="33"/>
    </row>
    <row r="193" spans="1:1">
      <c r="A193" s="33"/>
    </row>
    <row r="194" spans="1:1">
      <c r="A194" s="33"/>
    </row>
    <row r="195" spans="1:1">
      <c r="A195" s="33"/>
    </row>
    <row r="196" spans="1:1">
      <c r="A196" s="33"/>
    </row>
    <row r="197" spans="1:1">
      <c r="A197" s="33"/>
    </row>
    <row r="198" spans="1:1">
      <c r="A198" s="33"/>
    </row>
    <row r="199" spans="1:1">
      <c r="A199" s="33"/>
    </row>
    <row r="200" spans="1:1">
      <c r="A200" s="33"/>
    </row>
    <row r="201" spans="1:1">
      <c r="A201" s="33"/>
    </row>
    <row r="202" spans="1:1">
      <c r="A202" s="33"/>
    </row>
    <row r="203" spans="1:1">
      <c r="A203" s="33"/>
    </row>
    <row r="204" spans="1:1">
      <c r="A204" s="33"/>
    </row>
    <row r="205" spans="1:1">
      <c r="A205" s="33"/>
    </row>
    <row r="206" spans="1:1">
      <c r="A206" s="33"/>
    </row>
    <row r="207" spans="1:1">
      <c r="A207" s="33"/>
    </row>
    <row r="208" spans="1:1">
      <c r="A208" s="33"/>
    </row>
    <row r="209" spans="1:1">
      <c r="A209" s="33"/>
    </row>
    <row r="210" spans="1:1">
      <c r="A210" s="33"/>
    </row>
    <row r="211" spans="1:1">
      <c r="A211" s="33"/>
    </row>
    <row r="212" spans="1:1">
      <c r="A212" s="33"/>
    </row>
    <row r="213" spans="1:1">
      <c r="A213" s="33"/>
    </row>
    <row r="214" spans="1:1">
      <c r="A214" s="33"/>
    </row>
    <row r="215" spans="1:1">
      <c r="A215" s="33"/>
    </row>
    <row r="216" spans="1:1">
      <c r="A216" s="33"/>
    </row>
    <row r="217" spans="1:1">
      <c r="A217" s="33"/>
    </row>
    <row r="218" spans="1:1">
      <c r="A218" s="33"/>
    </row>
    <row r="219" spans="1:1">
      <c r="A219" s="33"/>
    </row>
    <row r="220" spans="1:1">
      <c r="A220" s="33"/>
    </row>
    <row r="221" spans="1:1">
      <c r="A221" s="33"/>
    </row>
    <row r="222" spans="1:1">
      <c r="A222" s="33"/>
    </row>
    <row r="223" spans="1:1">
      <c r="A223" s="33"/>
    </row>
    <row r="224" spans="1:1">
      <c r="A224" s="33"/>
    </row>
    <row r="225" spans="1:1">
      <c r="A225" s="33"/>
    </row>
    <row r="226" spans="1:1">
      <c r="A226" s="33"/>
    </row>
    <row r="227" spans="1:1">
      <c r="A227" s="33"/>
    </row>
    <row r="228" spans="1:1">
      <c r="A228" s="33"/>
    </row>
    <row r="229" spans="1:1">
      <c r="A229" s="33"/>
    </row>
    <row r="230" spans="1:1">
      <c r="A230" s="33"/>
    </row>
    <row r="231" spans="1:1">
      <c r="A231" s="33"/>
    </row>
    <row r="232" spans="1:1">
      <c r="A232" s="33"/>
    </row>
    <row r="233" spans="1:1">
      <c r="A233" s="33"/>
    </row>
    <row r="234" spans="1:1">
      <c r="A234" s="33"/>
    </row>
    <row r="235" spans="1:1">
      <c r="A235" s="33"/>
    </row>
    <row r="236" spans="1:1">
      <c r="A236" s="33"/>
    </row>
    <row r="237" spans="1:1">
      <c r="A237" s="33"/>
    </row>
    <row r="238" spans="1:1">
      <c r="A238" s="33"/>
    </row>
    <row r="239" spans="1:1">
      <c r="A239" s="33"/>
    </row>
    <row r="240" spans="1:1">
      <c r="A240" s="33"/>
    </row>
    <row r="241" spans="1:1">
      <c r="A241" s="33"/>
    </row>
    <row r="242" spans="1:1">
      <c r="A242" s="33"/>
    </row>
    <row r="243" spans="1:1">
      <c r="A243" s="33"/>
    </row>
    <row r="244" spans="1:1">
      <c r="A244" s="33"/>
    </row>
    <row r="245" spans="1:1">
      <c r="A245" s="33"/>
    </row>
    <row r="246" spans="1:1">
      <c r="A246" s="33"/>
    </row>
    <row r="247" spans="1:1">
      <c r="A247" s="33"/>
    </row>
    <row r="248" spans="1:1">
      <c r="A248" s="33"/>
    </row>
    <row r="249" spans="1:1">
      <c r="A249" s="33"/>
    </row>
    <row r="250" spans="1:1">
      <c r="A250" s="33"/>
    </row>
    <row r="251" spans="1:1">
      <c r="A251" s="33"/>
    </row>
    <row r="252" spans="1:1">
      <c r="A252" s="33"/>
    </row>
    <row r="253" spans="1:1">
      <c r="A253" s="33"/>
    </row>
    <row r="254" spans="1:1">
      <c r="A254" s="33"/>
    </row>
    <row r="255" spans="1:1">
      <c r="A255" s="33"/>
    </row>
    <row r="256" spans="1:1">
      <c r="A256" s="33"/>
    </row>
    <row r="257" spans="1:1">
      <c r="A257" s="33"/>
    </row>
    <row r="258" spans="1:1">
      <c r="A258" s="33"/>
    </row>
    <row r="259" spans="1:1">
      <c r="A259" s="33"/>
    </row>
    <row r="260" spans="1:1">
      <c r="A260" s="33"/>
    </row>
    <row r="261" spans="1:1">
      <c r="A261" s="33"/>
    </row>
    <row r="262" spans="1:1">
      <c r="A262" s="33"/>
    </row>
    <row r="263" spans="1:1">
      <c r="A263" s="33"/>
    </row>
    <row r="264" spans="1:1">
      <c r="A264" s="33"/>
    </row>
    <row r="265" spans="1:1">
      <c r="A265" s="33"/>
    </row>
    <row r="266" spans="1:1">
      <c r="A266" s="33"/>
    </row>
    <row r="267" spans="1:1">
      <c r="A267" s="33"/>
    </row>
    <row r="268" spans="1:1">
      <c r="A268" s="33"/>
    </row>
    <row r="269" spans="1:1">
      <c r="A269" s="33"/>
    </row>
    <row r="270" spans="1:1">
      <c r="A270" s="33"/>
    </row>
    <row r="271" spans="1:1">
      <c r="A271" s="33"/>
    </row>
    <row r="272" spans="1:1">
      <c r="A272" s="33"/>
    </row>
    <row r="273" spans="1:1">
      <c r="A273" s="33"/>
    </row>
    <row r="274" spans="1:1">
      <c r="A274" s="33"/>
    </row>
    <row r="275" spans="1:1">
      <c r="A275" s="33"/>
    </row>
    <row r="276" spans="1:1">
      <c r="A276" s="33"/>
    </row>
    <row r="277" spans="1:1">
      <c r="A277" s="33"/>
    </row>
    <row r="278" spans="1:1">
      <c r="A278" s="33"/>
    </row>
    <row r="279" spans="1:1">
      <c r="A279" s="33"/>
    </row>
    <row r="280" spans="1:1">
      <c r="A280" s="33"/>
    </row>
    <row r="281" spans="1:1">
      <c r="A281" s="33"/>
    </row>
    <row r="282" spans="1:1">
      <c r="A282" s="33"/>
    </row>
    <row r="283" spans="1:1">
      <c r="A283" s="33"/>
    </row>
    <row r="284" spans="1:1">
      <c r="A284" s="33"/>
    </row>
    <row r="285" spans="1:1">
      <c r="A285" s="33"/>
    </row>
    <row r="286" spans="1:1">
      <c r="A286" s="33"/>
    </row>
    <row r="287" spans="1:1">
      <c r="A287" s="33"/>
    </row>
    <row r="288" spans="1:1">
      <c r="A288" s="33"/>
    </row>
    <row r="289" spans="1:1">
      <c r="A289" s="33"/>
    </row>
    <row r="290" spans="1:1">
      <c r="A290" s="33"/>
    </row>
    <row r="291" spans="1:1">
      <c r="A291" s="33"/>
    </row>
    <row r="292" spans="1:1">
      <c r="A292" s="33"/>
    </row>
    <row r="293" spans="1:1">
      <c r="A293" s="33"/>
    </row>
    <row r="294" spans="1:1">
      <c r="A294" s="33"/>
    </row>
    <row r="295" spans="1:1">
      <c r="A295" s="33"/>
    </row>
    <row r="296" spans="1:1">
      <c r="A296" s="33"/>
    </row>
    <row r="297" spans="1:1">
      <c r="A297" s="33"/>
    </row>
    <row r="298" spans="1:1">
      <c r="A298" s="33"/>
    </row>
    <row r="299" spans="1:1">
      <c r="A299" s="33"/>
    </row>
    <row r="300" spans="1:1">
      <c r="A300" s="33"/>
    </row>
    <row r="301" spans="1:1">
      <c r="A301" s="33"/>
    </row>
    <row r="302" spans="1:1">
      <c r="A302" s="33"/>
    </row>
    <row r="303" spans="1:1">
      <c r="A303" s="33"/>
    </row>
    <row r="304" spans="1:1">
      <c r="A304" s="33"/>
    </row>
    <row r="305" spans="1:1">
      <c r="A305" s="33"/>
    </row>
    <row r="306" spans="1:1">
      <c r="A306" s="33"/>
    </row>
    <row r="307" spans="1:1">
      <c r="A307" s="33"/>
    </row>
    <row r="308" spans="1:1">
      <c r="A308" s="33"/>
    </row>
    <row r="309" spans="1:1">
      <c r="A309" s="33"/>
    </row>
    <row r="310" spans="1:1">
      <c r="A310" s="33"/>
    </row>
    <row r="311" spans="1:1">
      <c r="A311" s="33"/>
    </row>
    <row r="312" spans="1:1">
      <c r="A312" s="33"/>
    </row>
    <row r="313" spans="1:1">
      <c r="A313" s="33"/>
    </row>
    <row r="314" spans="1:1">
      <c r="A314" s="33"/>
    </row>
    <row r="315" spans="1:1">
      <c r="A315" s="33"/>
    </row>
    <row r="316" spans="1:1">
      <c r="A316" s="33"/>
    </row>
    <row r="317" spans="1:1">
      <c r="A317" s="33"/>
    </row>
    <row r="318" spans="1:1">
      <c r="A318" s="33"/>
    </row>
    <row r="319" spans="1:1">
      <c r="A319" s="33"/>
    </row>
    <row r="320" spans="1:1">
      <c r="A320" s="33"/>
    </row>
    <row r="321" spans="1:1">
      <c r="A321" s="33"/>
    </row>
    <row r="322" spans="1:1">
      <c r="A322" s="33"/>
    </row>
    <row r="323" spans="1:1">
      <c r="A323" s="33"/>
    </row>
    <row r="324" spans="1:1">
      <c r="A324" s="33"/>
    </row>
    <row r="325" spans="1:1">
      <c r="A325" s="33"/>
    </row>
    <row r="326" spans="1:1">
      <c r="A326" s="33"/>
    </row>
    <row r="327" spans="1:1">
      <c r="A327" s="33"/>
    </row>
    <row r="328" spans="1:1">
      <c r="A328" s="33"/>
    </row>
    <row r="329" spans="1:1">
      <c r="A329" s="33"/>
    </row>
    <row r="330" spans="1:1">
      <c r="A330" s="33"/>
    </row>
    <row r="331" spans="1:1">
      <c r="A331" s="33"/>
    </row>
    <row r="332" spans="1:1">
      <c r="A332" s="33"/>
    </row>
    <row r="333" spans="1:1">
      <c r="A333" s="33"/>
    </row>
    <row r="334" spans="1:1">
      <c r="A334" s="33"/>
    </row>
    <row r="335" spans="1:1">
      <c r="A335" s="33"/>
    </row>
    <row r="336" spans="1:1">
      <c r="A336" s="33"/>
    </row>
    <row r="337" spans="1:1">
      <c r="A337" s="33"/>
    </row>
    <row r="338" spans="1:1">
      <c r="A338" s="33"/>
    </row>
    <row r="339" spans="1:1">
      <c r="A339" s="33"/>
    </row>
    <row r="340" spans="1:1">
      <c r="A340" s="33"/>
    </row>
    <row r="341" spans="1:1">
      <c r="A341" s="33"/>
    </row>
    <row r="342" spans="1:1">
      <c r="A342" s="33"/>
    </row>
    <row r="343" spans="1:1">
      <c r="A343" s="33"/>
    </row>
    <row r="344" spans="1:1">
      <c r="A344" s="33"/>
    </row>
    <row r="345" spans="1:1">
      <c r="A345" s="33"/>
    </row>
    <row r="346" spans="1:1">
      <c r="A346" s="33"/>
    </row>
    <row r="347" spans="1:1">
      <c r="A347" s="33"/>
    </row>
    <row r="348" spans="1:1">
      <c r="A348" s="33"/>
    </row>
    <row r="349" spans="1:1">
      <c r="A349" s="33"/>
    </row>
    <row r="350" spans="1:1">
      <c r="A350" s="33"/>
    </row>
    <row r="351" spans="1:1">
      <c r="A351" s="33"/>
    </row>
    <row r="352" spans="1:1">
      <c r="A352" s="33"/>
    </row>
    <row r="353" spans="1:1">
      <c r="A353" s="33"/>
    </row>
    <row r="354" spans="1:1">
      <c r="A354" s="33"/>
    </row>
    <row r="355" spans="1:1">
      <c r="A355" s="33"/>
    </row>
    <row r="356" spans="1:1">
      <c r="A356" s="33"/>
    </row>
    <row r="357" spans="1:1">
      <c r="A357" s="33"/>
    </row>
    <row r="358" spans="1:1">
      <c r="A358" s="33"/>
    </row>
    <row r="359" spans="1:1">
      <c r="A359" s="33"/>
    </row>
    <row r="360" spans="1:1">
      <c r="A360" s="33"/>
    </row>
    <row r="361" spans="1:1">
      <c r="A361" s="33"/>
    </row>
    <row r="362" spans="1:1">
      <c r="A362" s="33"/>
    </row>
    <row r="363" spans="1:1">
      <c r="A363" s="33"/>
    </row>
    <row r="364" spans="1:1">
      <c r="A364" s="33"/>
    </row>
    <row r="365" spans="1:1">
      <c r="A365" s="33"/>
    </row>
    <row r="366" spans="1:1">
      <c r="A366" s="33"/>
    </row>
    <row r="367" spans="1:1">
      <c r="A367" s="33"/>
    </row>
    <row r="368" spans="1:1">
      <c r="A368" s="33"/>
    </row>
    <row r="369" spans="1:1">
      <c r="A369" s="33"/>
    </row>
    <row r="370" spans="1:1">
      <c r="A370" s="33"/>
    </row>
    <row r="371" spans="1:1">
      <c r="A371" s="33"/>
    </row>
    <row r="372" spans="1:1">
      <c r="A372" s="33"/>
    </row>
    <row r="373" spans="1:1">
      <c r="A373" s="33"/>
    </row>
    <row r="374" spans="1:1">
      <c r="A374" s="33"/>
    </row>
    <row r="375" spans="1:1">
      <c r="A375" s="33"/>
    </row>
    <row r="376" spans="1:1">
      <c r="A376" s="33"/>
    </row>
    <row r="377" spans="1:1">
      <c r="A377" s="33"/>
    </row>
    <row r="378" spans="1:1">
      <c r="A378" s="33"/>
    </row>
    <row r="379" spans="1:1">
      <c r="A379" s="33"/>
    </row>
    <row r="380" spans="1:1">
      <c r="A380" s="33"/>
    </row>
    <row r="381" spans="1:1">
      <c r="A381" s="33"/>
    </row>
    <row r="382" spans="1:1">
      <c r="A382" s="33"/>
    </row>
    <row r="383" spans="1:1">
      <c r="A383" s="33"/>
    </row>
    <row r="384" spans="1:1">
      <c r="A384" s="33"/>
    </row>
    <row r="385" spans="1:1">
      <c r="A385" s="33"/>
    </row>
    <row r="386" spans="1:1">
      <c r="A386" s="33"/>
    </row>
    <row r="387" spans="1:1">
      <c r="A387" s="33"/>
    </row>
    <row r="388" spans="1:1">
      <c r="A388" s="33"/>
    </row>
    <row r="389" spans="1:1">
      <c r="A389" s="33"/>
    </row>
    <row r="390" spans="1:1">
      <c r="A390" s="33"/>
    </row>
    <row r="391" spans="1:1">
      <c r="A391" s="33"/>
    </row>
    <row r="392" spans="1:1">
      <c r="A392" s="33"/>
    </row>
    <row r="393" spans="1:1">
      <c r="A393" s="33"/>
    </row>
    <row r="394" spans="1:1">
      <c r="A394" s="33"/>
    </row>
    <row r="395" spans="1:1">
      <c r="A395" s="33"/>
    </row>
    <row r="396" spans="1:1">
      <c r="A396" s="33"/>
    </row>
    <row r="397" spans="1:1">
      <c r="A397" s="33"/>
    </row>
    <row r="398" spans="1:1">
      <c r="A398" s="33"/>
    </row>
    <row r="399" spans="1:1">
      <c r="A399" s="33"/>
    </row>
    <row r="400" spans="1:1">
      <c r="A400" s="33"/>
    </row>
    <row r="401" spans="1:1">
      <c r="A401" s="33"/>
    </row>
    <row r="402" spans="1:1">
      <c r="A402" s="33"/>
    </row>
    <row r="403" spans="1:1">
      <c r="A403" s="33"/>
    </row>
    <row r="404" spans="1:1">
      <c r="A404" s="33"/>
    </row>
    <row r="405" spans="1:1">
      <c r="A405" s="33"/>
    </row>
    <row r="406" spans="1:1">
      <c r="A406" s="33"/>
    </row>
    <row r="407" spans="1:1">
      <c r="A407" s="33"/>
    </row>
    <row r="408" spans="1:1">
      <c r="A408" s="33"/>
    </row>
    <row r="409" spans="1:1">
      <c r="A409" s="33"/>
    </row>
    <row r="410" spans="1:1">
      <c r="A410" s="33"/>
    </row>
    <row r="411" spans="1:1">
      <c r="A411" s="33"/>
    </row>
    <row r="412" spans="1:1">
      <c r="A412" s="33"/>
    </row>
    <row r="413" spans="1:1">
      <c r="A413" s="33"/>
    </row>
    <row r="414" spans="1:1">
      <c r="A414" s="33"/>
    </row>
    <row r="415" spans="1:1">
      <c r="A415" s="33"/>
    </row>
    <row r="416" spans="1:1">
      <c r="A416" s="33"/>
    </row>
    <row r="417" spans="1:1">
      <c r="A417" s="33"/>
    </row>
    <row r="418" spans="1:1">
      <c r="A418" s="33"/>
    </row>
    <row r="419" spans="1:1">
      <c r="A419" s="33"/>
    </row>
    <row r="420" spans="1:1">
      <c r="A420" s="33"/>
    </row>
    <row r="421" spans="1:1">
      <c r="A421" s="33"/>
    </row>
    <row r="422" spans="1:1">
      <c r="A422" s="33"/>
    </row>
    <row r="423" spans="1:1">
      <c r="A423" s="33"/>
    </row>
    <row r="424" spans="1:1">
      <c r="A424" s="33"/>
    </row>
    <row r="425" spans="1:1">
      <c r="A425" s="33"/>
    </row>
    <row r="426" spans="1:1">
      <c r="A426" s="33"/>
    </row>
    <row r="427" spans="1:1">
      <c r="A427" s="33"/>
    </row>
    <row r="428" spans="1:1">
      <c r="A428" s="33"/>
    </row>
    <row r="429" spans="1:1">
      <c r="A429" s="33"/>
    </row>
    <row r="430" spans="1:1">
      <c r="A430" s="33"/>
    </row>
    <row r="431" spans="1:1">
      <c r="A431" s="33"/>
    </row>
    <row r="432" spans="1:1">
      <c r="A432" s="33"/>
    </row>
    <row r="433" spans="1:1">
      <c r="A433" s="33"/>
    </row>
    <row r="434" spans="1:1">
      <c r="A434" s="33"/>
    </row>
    <row r="435" spans="1:1">
      <c r="A435" s="33"/>
    </row>
    <row r="436" spans="1:1">
      <c r="A436" s="33"/>
    </row>
    <row r="437" spans="1:1">
      <c r="A437" s="33"/>
    </row>
    <row r="438" spans="1:1">
      <c r="A438" s="33"/>
    </row>
    <row r="439" spans="1:1">
      <c r="A439" s="33"/>
    </row>
    <row r="440" spans="1:1">
      <c r="A440" s="33"/>
    </row>
    <row r="441" spans="1:1">
      <c r="A441" s="33"/>
    </row>
    <row r="442" spans="1:1">
      <c r="A442" s="33"/>
    </row>
    <row r="443" spans="1:1">
      <c r="A443" s="33"/>
    </row>
    <row r="444" spans="1:1">
      <c r="A444" s="33"/>
    </row>
    <row r="445" spans="1:1">
      <c r="A445" s="33"/>
    </row>
    <row r="446" spans="1:1">
      <c r="A446" s="33"/>
    </row>
    <row r="447" spans="1:1">
      <c r="A447" s="33"/>
    </row>
    <row r="448" spans="1:1">
      <c r="A448" s="33"/>
    </row>
    <row r="449" spans="1:1">
      <c r="A449" s="33"/>
    </row>
    <row r="450" spans="1:1">
      <c r="A450" s="33"/>
    </row>
    <row r="451" spans="1:1">
      <c r="A451" s="33"/>
    </row>
    <row r="452" spans="1:1">
      <c r="A452" s="33"/>
    </row>
    <row r="453" spans="1:1">
      <c r="A453" s="33"/>
    </row>
    <row r="454" spans="1:1">
      <c r="A454" s="33"/>
    </row>
    <row r="455" spans="1:1">
      <c r="A455" s="33"/>
    </row>
    <row r="456" spans="1:1">
      <c r="A456" s="33"/>
    </row>
    <row r="457" spans="1:1">
      <c r="A457" s="33"/>
    </row>
    <row r="458" spans="1:1">
      <c r="A458" s="33"/>
    </row>
    <row r="459" spans="1:1">
      <c r="A459" s="33"/>
    </row>
    <row r="460" spans="1:1">
      <c r="A460" s="33"/>
    </row>
    <row r="461" spans="1:1">
      <c r="A461" s="33"/>
    </row>
    <row r="462" spans="1:1">
      <c r="A462" s="33"/>
    </row>
    <row r="463" spans="1:1">
      <c r="A463" s="33"/>
    </row>
    <row r="464" spans="1:1">
      <c r="A464" s="33"/>
    </row>
    <row r="465" spans="1:1">
      <c r="A465" s="33"/>
    </row>
    <row r="466" spans="1:1">
      <c r="A466" s="33"/>
    </row>
    <row r="467" spans="1:1">
      <c r="A467" s="33"/>
    </row>
    <row r="468" spans="1:1">
      <c r="A468" s="33"/>
    </row>
    <row r="469" spans="1:1">
      <c r="A469" s="33"/>
    </row>
    <row r="470" spans="1:1">
      <c r="A470" s="33"/>
    </row>
    <row r="471" spans="1:1">
      <c r="A471" s="33"/>
    </row>
    <row r="472" spans="1:1">
      <c r="A472" s="33"/>
    </row>
    <row r="473" spans="1:1">
      <c r="A473" s="33"/>
    </row>
    <row r="474" spans="1:1">
      <c r="A474" s="33"/>
    </row>
    <row r="475" spans="1:1">
      <c r="A475" s="33"/>
    </row>
    <row r="476" spans="1:1">
      <c r="A476" s="33"/>
    </row>
    <row r="477" spans="1:1">
      <c r="A477" s="33"/>
    </row>
    <row r="478" spans="1:1">
      <c r="A478" s="33"/>
    </row>
    <row r="479" spans="1:1">
      <c r="A479" s="33"/>
    </row>
    <row r="480" spans="1:1">
      <c r="A480" s="33"/>
    </row>
    <row r="481" spans="1:1">
      <c r="A481" s="33"/>
    </row>
    <row r="482" spans="1:1">
      <c r="A482" s="33"/>
    </row>
    <row r="483" spans="1:1">
      <c r="A483" s="33"/>
    </row>
    <row r="484" spans="1:1">
      <c r="A484" s="33"/>
    </row>
    <row r="485" spans="1:1">
      <c r="A485" s="33"/>
    </row>
    <row r="486" spans="1:1">
      <c r="A486" s="33"/>
    </row>
    <row r="487" spans="1:1">
      <c r="A487" s="33"/>
    </row>
    <row r="488" spans="1:1">
      <c r="A488" s="33"/>
    </row>
    <row r="489" spans="1:1">
      <c r="A489" s="33"/>
    </row>
    <row r="490" spans="1:1">
      <c r="A490" s="33"/>
    </row>
    <row r="491" spans="1:1">
      <c r="A491" s="33"/>
    </row>
    <row r="492" spans="1:1">
      <c r="A492" s="33"/>
    </row>
    <row r="493" spans="1:1">
      <c r="A493" s="33"/>
    </row>
    <row r="494" spans="1:1">
      <c r="A494" s="33"/>
    </row>
    <row r="495" spans="1:1">
      <c r="A495" s="33"/>
    </row>
    <row r="496" spans="1:1">
      <c r="A496" s="33"/>
    </row>
    <row r="497" spans="1:1">
      <c r="A497" s="33"/>
    </row>
    <row r="498" spans="1:1">
      <c r="A498" s="33"/>
    </row>
    <row r="499" spans="1:1">
      <c r="A499" s="33"/>
    </row>
    <row r="500" spans="1:1">
      <c r="A500" s="33"/>
    </row>
    <row r="501" spans="1:1">
      <c r="A501" s="33"/>
    </row>
    <row r="502" spans="1:1">
      <c r="A502" s="33"/>
    </row>
    <row r="503" spans="1:1">
      <c r="A503" s="33"/>
    </row>
    <row r="504" spans="1:1">
      <c r="A504" s="33"/>
    </row>
    <row r="505" spans="1:1">
      <c r="A505" s="33"/>
    </row>
    <row r="506" spans="1:1">
      <c r="A506" s="33"/>
    </row>
    <row r="507" spans="1:1">
      <c r="A507" s="33"/>
    </row>
    <row r="508" spans="1:1">
      <c r="A508" s="33"/>
    </row>
    <row r="509" spans="1:1">
      <c r="A509" s="33"/>
    </row>
    <row r="510" spans="1:1">
      <c r="A510" s="33"/>
    </row>
    <row r="511" spans="1:1">
      <c r="A511" s="33"/>
    </row>
    <row r="512" spans="1:1">
      <c r="A512" s="33"/>
    </row>
    <row r="513" spans="1:1">
      <c r="A513" s="33"/>
    </row>
    <row r="514" spans="1:1">
      <c r="A514" s="33"/>
    </row>
    <row r="515" spans="1:1">
      <c r="A515" s="33"/>
    </row>
    <row r="516" spans="1:1">
      <c r="A516" s="33"/>
    </row>
    <row r="517" spans="1:1">
      <c r="A517" s="33"/>
    </row>
    <row r="518" spans="1:1">
      <c r="A518" s="33"/>
    </row>
    <row r="519" spans="1:1">
      <c r="A519" s="33"/>
    </row>
    <row r="520" spans="1:1">
      <c r="A520" s="33"/>
    </row>
    <row r="521" spans="1:1">
      <c r="A521" s="33"/>
    </row>
    <row r="522" spans="1:1">
      <c r="A522" s="33"/>
    </row>
    <row r="523" spans="1:1">
      <c r="A523" s="33"/>
    </row>
    <row r="524" spans="1:1">
      <c r="A524" s="33"/>
    </row>
    <row r="525" spans="1:1">
      <c r="A525" s="33"/>
    </row>
    <row r="526" spans="1:1">
      <c r="A526" s="33"/>
    </row>
    <row r="527" spans="1:1">
      <c r="A527" s="33"/>
    </row>
    <row r="528" spans="1:1">
      <c r="A528" s="33"/>
    </row>
    <row r="529" spans="1:1">
      <c r="A529" s="33"/>
    </row>
    <row r="530" spans="1:1">
      <c r="A530" s="33"/>
    </row>
    <row r="531" spans="1:1">
      <c r="A531" s="33"/>
    </row>
    <row r="532" spans="1:1">
      <c r="A532" s="33"/>
    </row>
    <row r="533" spans="1:1">
      <c r="A533" s="33"/>
    </row>
    <row r="534" spans="1:1">
      <c r="A534" s="33"/>
    </row>
    <row r="535" spans="1:1">
      <c r="A535" s="33"/>
    </row>
    <row r="536" spans="1:1">
      <c r="A536" s="33"/>
    </row>
    <row r="537" spans="1:1">
      <c r="A537" s="33"/>
    </row>
    <row r="538" spans="1:1">
      <c r="A538" s="33"/>
    </row>
    <row r="539" spans="1:1">
      <c r="A539" s="33"/>
    </row>
    <row r="540" spans="1:1">
      <c r="A540" s="33"/>
    </row>
    <row r="541" spans="1:1">
      <c r="A541" s="33"/>
    </row>
    <row r="542" spans="1:1">
      <c r="A542" s="33"/>
    </row>
    <row r="543" spans="1:1">
      <c r="A543" s="33"/>
    </row>
    <row r="544" spans="1:1">
      <c r="A544" s="33"/>
    </row>
    <row r="545" spans="1:1">
      <c r="A545" s="33"/>
    </row>
    <row r="546" spans="1:1">
      <c r="A546" s="33"/>
    </row>
    <row r="547" spans="1:1">
      <c r="A547" s="33"/>
    </row>
    <row r="548" spans="1:1">
      <c r="A548" s="33"/>
    </row>
    <row r="549" spans="1:1">
      <c r="A549" s="33"/>
    </row>
    <row r="550" spans="1:1">
      <c r="A550" s="33"/>
    </row>
    <row r="551" spans="1:1">
      <c r="A551" s="33"/>
    </row>
    <row r="552" spans="1:1">
      <c r="A552" s="33"/>
    </row>
    <row r="553" spans="1:1">
      <c r="A553" s="33"/>
    </row>
    <row r="554" spans="1:1">
      <c r="A554" s="33"/>
    </row>
    <row r="555" spans="1:1">
      <c r="A555" s="33"/>
    </row>
    <row r="556" spans="1:1">
      <c r="A556" s="33"/>
    </row>
    <row r="557" spans="1:1">
      <c r="A557" s="33"/>
    </row>
    <row r="558" spans="1:1">
      <c r="A558" s="33"/>
    </row>
    <row r="559" spans="1:1">
      <c r="A559" s="33"/>
    </row>
    <row r="560" spans="1:1">
      <c r="A560" s="33"/>
    </row>
    <row r="561" spans="1:1">
      <c r="A561" s="33"/>
    </row>
    <row r="562" spans="1:1">
      <c r="A562" s="33"/>
    </row>
    <row r="563" spans="1:1">
      <c r="A563" s="33"/>
    </row>
    <row r="564" spans="1:1">
      <c r="A564" s="33"/>
    </row>
    <row r="565" spans="1:1">
      <c r="A565" s="33"/>
    </row>
    <row r="566" spans="1:1">
      <c r="A566" s="33"/>
    </row>
    <row r="567" spans="1:1">
      <c r="A567" s="33"/>
    </row>
    <row r="568" spans="1:1">
      <c r="A568" s="33"/>
    </row>
    <row r="569" spans="1:1">
      <c r="A569" s="33"/>
    </row>
    <row r="570" spans="1:1">
      <c r="A570" s="33"/>
    </row>
    <row r="571" spans="1:1">
      <c r="A571" s="33"/>
    </row>
    <row r="572" spans="1:1">
      <c r="A572" s="33"/>
    </row>
    <row r="573" spans="1:1">
      <c r="A573" s="33"/>
    </row>
    <row r="574" spans="1:1">
      <c r="A574" s="33"/>
    </row>
    <row r="575" spans="1:1">
      <c r="A575" s="33"/>
    </row>
    <row r="576" spans="1:1">
      <c r="A576" s="33"/>
    </row>
    <row r="577" spans="1:1">
      <c r="A577" s="33"/>
    </row>
    <row r="578" spans="1:1">
      <c r="A578" s="33"/>
    </row>
    <row r="579" spans="1:1">
      <c r="A579" s="33"/>
    </row>
    <row r="580" spans="1:1">
      <c r="A580" s="33"/>
    </row>
    <row r="581" spans="1:1">
      <c r="A581" s="33"/>
    </row>
    <row r="582" spans="1:1">
      <c r="A582" s="33"/>
    </row>
    <row r="583" spans="1:1">
      <c r="A583" s="33"/>
    </row>
    <row r="584" spans="1:1">
      <c r="A584" s="33"/>
    </row>
    <row r="585" spans="1:1">
      <c r="A585" s="33"/>
    </row>
    <row r="586" spans="1:1">
      <c r="A586" s="33"/>
    </row>
    <row r="587" spans="1:1">
      <c r="A587" s="33"/>
    </row>
    <row r="588" spans="1:1">
      <c r="A588" s="33"/>
    </row>
    <row r="589" spans="1:1">
      <c r="A589" s="33"/>
    </row>
    <row r="590" spans="1:1">
      <c r="A590" s="33"/>
    </row>
    <row r="591" spans="1:1">
      <c r="A591" s="33"/>
    </row>
    <row r="592" spans="1:1">
      <c r="A592" s="33"/>
    </row>
    <row r="593" spans="1:1">
      <c r="A593" s="33"/>
    </row>
    <row r="594" spans="1:1">
      <c r="A594" s="33"/>
    </row>
    <row r="595" spans="1:1">
      <c r="A595" s="33"/>
    </row>
    <row r="596" spans="1:1">
      <c r="A596" s="33"/>
    </row>
    <row r="597" spans="1:1">
      <c r="A597" s="33"/>
    </row>
    <row r="598" spans="1:1">
      <c r="A598" s="33"/>
    </row>
    <row r="599" spans="1:1">
      <c r="A599" s="33"/>
    </row>
    <row r="600" spans="1:1">
      <c r="A600" s="33"/>
    </row>
    <row r="601" spans="1:1">
      <c r="A601" s="33"/>
    </row>
    <row r="602" spans="1:1">
      <c r="A602" s="33"/>
    </row>
    <row r="603" spans="1:1">
      <c r="A603" s="33"/>
    </row>
    <row r="604" spans="1:1">
      <c r="A604" s="33"/>
    </row>
    <row r="605" spans="1:1">
      <c r="A605" s="33"/>
    </row>
    <row r="606" spans="1:1">
      <c r="A606" s="33"/>
    </row>
    <row r="607" spans="1:1">
      <c r="A607" s="33"/>
    </row>
    <row r="608" spans="1:1">
      <c r="A608" s="33"/>
    </row>
    <row r="609" spans="1:1">
      <c r="A609" s="33"/>
    </row>
    <row r="610" spans="1:1">
      <c r="A610" s="33"/>
    </row>
    <row r="611" spans="1:1">
      <c r="A611" s="33"/>
    </row>
    <row r="612" spans="1:1">
      <c r="A612" s="33"/>
    </row>
    <row r="613" spans="1:1">
      <c r="A613" s="33"/>
    </row>
    <row r="614" spans="1:1">
      <c r="A614" s="33"/>
    </row>
    <row r="615" spans="1:1">
      <c r="A615" s="33"/>
    </row>
    <row r="616" spans="1:1">
      <c r="A616" s="33"/>
    </row>
    <row r="617" spans="1:1">
      <c r="A617" s="33"/>
    </row>
    <row r="618" spans="1:1">
      <c r="A618" s="33"/>
    </row>
    <row r="619" spans="1:1">
      <c r="A619" s="33"/>
    </row>
    <row r="620" spans="1:1">
      <c r="A620" s="33"/>
    </row>
    <row r="621" spans="1:1">
      <c r="A621" s="33"/>
    </row>
    <row r="622" spans="1:1">
      <c r="A622" s="33"/>
    </row>
    <row r="623" spans="1:1">
      <c r="A623" s="33"/>
    </row>
    <row r="624" spans="1:1">
      <c r="A624" s="33"/>
    </row>
    <row r="625" spans="1:1">
      <c r="A625" s="33"/>
    </row>
    <row r="626" spans="1:1">
      <c r="A626" s="33"/>
    </row>
    <row r="627" spans="1:1">
      <c r="A627" s="33"/>
    </row>
    <row r="628" spans="1:1">
      <c r="A628" s="33"/>
    </row>
    <row r="629" spans="1:1">
      <c r="A629" s="33"/>
    </row>
    <row r="630" spans="1:1">
      <c r="A630" s="33"/>
    </row>
    <row r="631" spans="1:1">
      <c r="A631" s="33"/>
    </row>
    <row r="632" spans="1:1">
      <c r="A632" s="33"/>
    </row>
    <row r="633" spans="1:1">
      <c r="A633" s="33"/>
    </row>
    <row r="634" spans="1:1">
      <c r="A634" s="33"/>
    </row>
    <row r="635" spans="1:1">
      <c r="A635" s="33"/>
    </row>
    <row r="636" spans="1:1">
      <c r="A636" s="33"/>
    </row>
    <row r="637" spans="1:1">
      <c r="A637" s="33"/>
    </row>
    <row r="638" spans="1:1">
      <c r="A638" s="33"/>
    </row>
    <row r="639" spans="1:1">
      <c r="A639" s="33"/>
    </row>
    <row r="640" spans="1:1">
      <c r="A640" s="33"/>
    </row>
    <row r="641" spans="1:1">
      <c r="A641" s="33"/>
    </row>
    <row r="642" spans="1:1">
      <c r="A642" s="33"/>
    </row>
    <row r="643" spans="1:1">
      <c r="A643" s="33"/>
    </row>
    <row r="644" spans="1:1">
      <c r="A644" s="33"/>
    </row>
    <row r="645" spans="1:1">
      <c r="A645" s="33"/>
    </row>
    <row r="646" spans="1:1">
      <c r="A646" s="33"/>
    </row>
    <row r="647" spans="1:1">
      <c r="A647" s="33"/>
    </row>
    <row r="648" spans="1:1">
      <c r="A648" s="33"/>
    </row>
    <row r="649" spans="1:1">
      <c r="A649" s="33"/>
    </row>
    <row r="650" spans="1:1">
      <c r="A650" s="33"/>
    </row>
    <row r="651" spans="1:1">
      <c r="A651" s="33"/>
    </row>
    <row r="652" spans="1:1">
      <c r="A652" s="33"/>
    </row>
    <row r="653" spans="1:1">
      <c r="A653" s="33"/>
    </row>
    <row r="654" spans="1:1">
      <c r="A654" s="33"/>
    </row>
    <row r="655" spans="1:1">
      <c r="A655" s="33"/>
    </row>
    <row r="656" spans="1:1">
      <c r="A656" s="33"/>
    </row>
    <row r="657" spans="1:1">
      <c r="A657" s="33"/>
    </row>
    <row r="658" spans="1:1">
      <c r="A658" s="33"/>
    </row>
    <row r="659" spans="1:1">
      <c r="A659" s="33"/>
    </row>
    <row r="660" spans="1:1">
      <c r="A660" s="33"/>
    </row>
    <row r="661" spans="1:1">
      <c r="A661" s="33"/>
    </row>
    <row r="662" spans="1:1">
      <c r="A662" s="33"/>
    </row>
    <row r="663" spans="1:1">
      <c r="A663" s="33"/>
    </row>
    <row r="664" spans="1:1">
      <c r="A664" s="33"/>
    </row>
    <row r="665" spans="1:1">
      <c r="A665" s="33"/>
    </row>
    <row r="666" spans="1:1">
      <c r="A666" s="33"/>
    </row>
    <row r="667" spans="1:1">
      <c r="A667" s="33"/>
    </row>
    <row r="668" spans="1:1">
      <c r="A668" s="33"/>
    </row>
    <row r="669" spans="1:1">
      <c r="A669" s="33"/>
    </row>
    <row r="670" spans="1:1">
      <c r="A670" s="33"/>
    </row>
    <row r="671" spans="1:1">
      <c r="A671" s="33"/>
    </row>
    <row r="672" spans="1:1">
      <c r="A672" s="33"/>
    </row>
    <row r="673" spans="1:1">
      <c r="A673" s="33"/>
    </row>
    <row r="674" spans="1:1">
      <c r="A674" s="33"/>
    </row>
    <row r="675" spans="1:1">
      <c r="A675" s="33"/>
    </row>
    <row r="676" spans="1:1">
      <c r="A676" s="33"/>
    </row>
    <row r="677" spans="1:1">
      <c r="A677" s="33"/>
    </row>
    <row r="678" spans="1:1">
      <c r="A678" s="33"/>
    </row>
    <row r="679" spans="1:1">
      <c r="A679" s="33"/>
    </row>
    <row r="680" spans="1:1">
      <c r="A680" s="33"/>
    </row>
    <row r="681" spans="1:1">
      <c r="A681" s="33"/>
    </row>
    <row r="682" spans="1:1">
      <c r="A682" s="33"/>
    </row>
    <row r="683" spans="1:1">
      <c r="A683" s="33"/>
    </row>
    <row r="684" spans="1:1">
      <c r="A684" s="33"/>
    </row>
    <row r="685" spans="1:1">
      <c r="A685" s="33"/>
    </row>
    <row r="686" spans="1:1">
      <c r="A686" s="33"/>
    </row>
    <row r="687" spans="1:1">
      <c r="A687" s="33"/>
    </row>
    <row r="688" spans="1:1">
      <c r="A688" s="33"/>
    </row>
    <row r="689" spans="1:1">
      <c r="A689" s="33"/>
    </row>
    <row r="690" spans="1:1">
      <c r="A690" s="33"/>
    </row>
    <row r="691" spans="1:1">
      <c r="A691" s="33"/>
    </row>
    <row r="692" spans="1:1">
      <c r="A692" s="33"/>
    </row>
    <row r="693" spans="1:1">
      <c r="A693" s="33"/>
    </row>
    <row r="694" spans="1:1">
      <c r="A694" s="33"/>
    </row>
    <row r="695" spans="1:1">
      <c r="A695" s="33"/>
    </row>
    <row r="696" spans="1:1">
      <c r="A696" s="33"/>
    </row>
    <row r="697" spans="1:1">
      <c r="A697" s="33"/>
    </row>
    <row r="698" spans="1:1">
      <c r="A698" s="33"/>
    </row>
    <row r="699" spans="1:1">
      <c r="A699" s="33"/>
    </row>
    <row r="700" spans="1:1">
      <c r="A700" s="33"/>
    </row>
    <row r="701" spans="1:1">
      <c r="A701" s="33"/>
    </row>
    <row r="702" spans="1:1">
      <c r="A702" s="33"/>
    </row>
    <row r="703" spans="1:1">
      <c r="A703" s="33"/>
    </row>
    <row r="704" spans="1:1">
      <c r="A704" s="33"/>
    </row>
    <row r="705" spans="1:1">
      <c r="A705" s="33"/>
    </row>
    <row r="706" spans="1:1">
      <c r="A706" s="33"/>
    </row>
    <row r="707" spans="1:1">
      <c r="A707" s="33"/>
    </row>
    <row r="708" spans="1:1">
      <c r="A708" s="33"/>
    </row>
    <row r="709" spans="1:1">
      <c r="A709" s="33"/>
    </row>
    <row r="710" spans="1:1">
      <c r="A710" s="33"/>
    </row>
    <row r="711" spans="1:1">
      <c r="A711" s="33"/>
    </row>
    <row r="712" spans="1:1">
      <c r="A712" s="33"/>
    </row>
    <row r="713" spans="1:1">
      <c r="A713" s="33"/>
    </row>
    <row r="714" spans="1:1">
      <c r="A714" s="33"/>
    </row>
    <row r="715" spans="1:1">
      <c r="A715" s="33"/>
    </row>
    <row r="716" spans="1:1">
      <c r="A716" s="33"/>
    </row>
    <row r="717" spans="1:1">
      <c r="A717" s="33"/>
    </row>
    <row r="718" spans="1:1">
      <c r="A718" s="33"/>
    </row>
    <row r="719" spans="1:1">
      <c r="A719" s="33"/>
    </row>
    <row r="720" spans="1:1">
      <c r="A720" s="33"/>
    </row>
    <row r="721" spans="1:1">
      <c r="A721" s="33"/>
    </row>
    <row r="722" spans="1:1">
      <c r="A722" s="33"/>
    </row>
    <row r="723" spans="1:1">
      <c r="A723" s="33"/>
    </row>
    <row r="724" spans="1:1">
      <c r="A724" s="33"/>
    </row>
    <row r="725" spans="1:1">
      <c r="A725" s="33"/>
    </row>
    <row r="726" spans="1:1">
      <c r="A726" s="33"/>
    </row>
    <row r="727" spans="1:1">
      <c r="A727" s="33"/>
    </row>
    <row r="728" spans="1:1">
      <c r="A728" s="33"/>
    </row>
    <row r="729" spans="1:1">
      <c r="A729" s="33"/>
    </row>
    <row r="730" spans="1:1">
      <c r="A730" s="33"/>
    </row>
    <row r="731" spans="1:1">
      <c r="A731" s="33"/>
    </row>
    <row r="732" spans="1:1">
      <c r="A732" s="33"/>
    </row>
    <row r="733" spans="1:1">
      <c r="A733" s="33"/>
    </row>
    <row r="734" spans="1:1">
      <c r="A734" s="33"/>
    </row>
    <row r="735" spans="1:1">
      <c r="A735" s="33"/>
    </row>
    <row r="736" spans="1:1">
      <c r="A736" s="33"/>
    </row>
    <row r="737" spans="1:1">
      <c r="A737" s="33"/>
    </row>
    <row r="738" spans="1:1">
      <c r="A738" s="33"/>
    </row>
    <row r="739" spans="1:1">
      <c r="A739" s="33"/>
    </row>
    <row r="740" spans="1:1">
      <c r="A740" s="33"/>
    </row>
    <row r="741" spans="1:1">
      <c r="A741" s="33"/>
    </row>
    <row r="742" spans="1:1">
      <c r="A742" s="33"/>
    </row>
    <row r="743" spans="1:1">
      <c r="A743" s="33"/>
    </row>
    <row r="744" spans="1:1">
      <c r="A744" s="33"/>
    </row>
    <row r="745" spans="1:1">
      <c r="A745" s="33"/>
    </row>
    <row r="746" spans="1:1">
      <c r="A746" s="33"/>
    </row>
    <row r="747" spans="1:1">
      <c r="A747" s="33"/>
    </row>
    <row r="748" spans="1:1">
      <c r="A748" s="33"/>
    </row>
    <row r="749" spans="1:1">
      <c r="A749" s="33"/>
    </row>
    <row r="750" spans="1:1">
      <c r="A750" s="33"/>
    </row>
    <row r="751" spans="1:1">
      <c r="A751" s="33"/>
    </row>
    <row r="752" spans="1:1">
      <c r="A752" s="33"/>
    </row>
    <row r="753" spans="1:1">
      <c r="A753" s="33"/>
    </row>
    <row r="754" spans="1:1">
      <c r="A754" s="33"/>
    </row>
    <row r="755" spans="1:1">
      <c r="A755" s="33"/>
    </row>
    <row r="756" spans="1:1">
      <c r="A756" s="33"/>
    </row>
    <row r="757" spans="1:1">
      <c r="A757" s="33"/>
    </row>
    <row r="758" spans="1:1">
      <c r="A758" s="33"/>
    </row>
    <row r="759" spans="1:1">
      <c r="A759" s="33"/>
    </row>
    <row r="760" spans="1:1">
      <c r="A760" s="33"/>
    </row>
    <row r="761" spans="1:1">
      <c r="A761" s="33"/>
    </row>
    <row r="762" spans="1:1">
      <c r="A762" s="33"/>
    </row>
    <row r="763" spans="1:1">
      <c r="A763" s="33"/>
    </row>
    <row r="764" spans="1:1">
      <c r="A764" s="33"/>
    </row>
    <row r="765" spans="1:1">
      <c r="A765" s="33"/>
    </row>
    <row r="766" spans="1:1">
      <c r="A766" s="33"/>
    </row>
    <row r="767" spans="1:1">
      <c r="A767" s="33"/>
    </row>
    <row r="768" spans="1:1">
      <c r="A768" s="33"/>
    </row>
    <row r="769" spans="1:1">
      <c r="A769" s="33"/>
    </row>
    <row r="770" spans="1:1">
      <c r="A770" s="33"/>
    </row>
    <row r="771" spans="1:1">
      <c r="A771" s="33"/>
    </row>
    <row r="772" spans="1:1">
      <c r="A772" s="33"/>
    </row>
    <row r="773" spans="1:1">
      <c r="A773" s="33"/>
    </row>
    <row r="774" spans="1:1">
      <c r="A774" s="33"/>
    </row>
    <row r="775" spans="1:1">
      <c r="A775" s="33"/>
    </row>
    <row r="776" spans="1:1">
      <c r="A776" s="33"/>
    </row>
    <row r="777" spans="1:1">
      <c r="A777" s="33"/>
    </row>
    <row r="778" spans="1:1">
      <c r="A778" s="33"/>
    </row>
    <row r="779" spans="1:1">
      <c r="A779" s="33"/>
    </row>
    <row r="780" spans="1:1">
      <c r="A780" s="33"/>
    </row>
    <row r="781" spans="1:1">
      <c r="A781" s="33"/>
    </row>
    <row r="782" spans="1:1">
      <c r="A782" s="33"/>
    </row>
    <row r="783" spans="1:1">
      <c r="A783" s="33"/>
    </row>
    <row r="784" spans="1:1">
      <c r="A784" s="33"/>
    </row>
    <row r="785" spans="1:1">
      <c r="A785" s="33"/>
    </row>
    <row r="786" spans="1:1">
      <c r="A786" s="33"/>
    </row>
    <row r="787" spans="1:1">
      <c r="A787" s="33"/>
    </row>
    <row r="788" spans="1:1">
      <c r="A788" s="33"/>
    </row>
    <row r="789" spans="1:1">
      <c r="A789" s="33"/>
    </row>
    <row r="790" spans="1:1">
      <c r="A790" s="33"/>
    </row>
    <row r="791" spans="1:1">
      <c r="A791" s="33"/>
    </row>
    <row r="792" spans="1:1">
      <c r="A792" s="33"/>
    </row>
    <row r="793" spans="1:1">
      <c r="A793" s="33"/>
    </row>
    <row r="794" spans="1:1">
      <c r="A794" s="33"/>
    </row>
    <row r="795" spans="1:1">
      <c r="A795" s="33"/>
    </row>
    <row r="796" spans="1:1">
      <c r="A796" s="33"/>
    </row>
    <row r="797" spans="1:1">
      <c r="A797" s="33"/>
    </row>
    <row r="798" spans="1:1">
      <c r="A798" s="33"/>
    </row>
    <row r="799" spans="1:1">
      <c r="A799" s="33"/>
    </row>
    <row r="800" spans="1:1">
      <c r="A800" s="33"/>
    </row>
    <row r="801" spans="1:1">
      <c r="A801" s="33"/>
    </row>
    <row r="802" spans="1:1">
      <c r="A802" s="33"/>
    </row>
    <row r="803" spans="1:1">
      <c r="A803" s="33"/>
    </row>
    <row r="804" spans="1:1">
      <c r="A804" s="33"/>
    </row>
    <row r="805" spans="1:1">
      <c r="A805" s="33"/>
    </row>
    <row r="806" spans="1:1">
      <c r="A806" s="33"/>
    </row>
    <row r="807" spans="1:1">
      <c r="A807" s="33"/>
    </row>
    <row r="808" spans="1:1">
      <c r="A808" s="33"/>
    </row>
    <row r="809" spans="1:1">
      <c r="A809" s="33"/>
    </row>
    <row r="810" spans="1:1">
      <c r="A810" s="33"/>
    </row>
    <row r="811" spans="1:1">
      <c r="A811" s="33"/>
    </row>
    <row r="812" spans="1:1">
      <c r="A812" s="33"/>
    </row>
    <row r="813" spans="1:1">
      <c r="A813" s="33"/>
    </row>
    <row r="814" spans="1:1">
      <c r="A814" s="33"/>
    </row>
    <row r="815" spans="1:1">
      <c r="A815" s="33"/>
    </row>
    <row r="816" spans="1:1">
      <c r="A816" s="33"/>
    </row>
    <row r="817" spans="1:1">
      <c r="A817" s="33"/>
    </row>
    <row r="818" spans="1:1">
      <c r="A818" s="33"/>
    </row>
    <row r="819" spans="1:1">
      <c r="A819" s="33"/>
    </row>
    <row r="820" spans="1:1">
      <c r="A820" s="33"/>
    </row>
    <row r="821" spans="1:1">
      <c r="A821" s="33"/>
    </row>
    <row r="822" spans="1:1">
      <c r="A822" s="33"/>
    </row>
    <row r="823" spans="1:1">
      <c r="A823" s="33"/>
    </row>
    <row r="824" spans="1:1">
      <c r="A824" s="33"/>
    </row>
    <row r="825" spans="1:1">
      <c r="A825" s="33"/>
    </row>
    <row r="826" spans="1:1">
      <c r="A826" s="33"/>
    </row>
    <row r="827" spans="1:1">
      <c r="A827" s="33"/>
    </row>
    <row r="828" spans="1:1">
      <c r="A828" s="33"/>
    </row>
    <row r="829" spans="1:1">
      <c r="A829" s="33"/>
    </row>
    <row r="830" spans="1:1">
      <c r="A830" s="33"/>
    </row>
    <row r="831" spans="1:1">
      <c r="A831" s="33"/>
    </row>
    <row r="832" spans="1:1">
      <c r="A832" s="33"/>
    </row>
    <row r="833" spans="1:1">
      <c r="A833" s="33"/>
    </row>
    <row r="834" spans="1:1">
      <c r="A834" s="33"/>
    </row>
    <row r="835" spans="1:1">
      <c r="A835" s="33"/>
    </row>
    <row r="836" spans="1:1">
      <c r="A836" s="33"/>
    </row>
    <row r="837" spans="1:1">
      <c r="A837" s="33"/>
    </row>
    <row r="838" spans="1:1">
      <c r="A838" s="33"/>
    </row>
    <row r="839" spans="1:1">
      <c r="A839" s="33"/>
    </row>
    <row r="840" spans="1:1">
      <c r="A840" s="33"/>
    </row>
    <row r="841" spans="1:1">
      <c r="A841" s="33"/>
    </row>
    <row r="842" spans="1:1">
      <c r="A842" s="33"/>
    </row>
    <row r="843" spans="1:1">
      <c r="A843" s="33"/>
    </row>
    <row r="844" spans="1:1">
      <c r="A844" s="33"/>
    </row>
    <row r="845" spans="1:1">
      <c r="A845" s="33"/>
    </row>
    <row r="846" spans="1:1">
      <c r="A846" s="33"/>
    </row>
    <row r="847" spans="1:1">
      <c r="A847" s="33"/>
    </row>
    <row r="848" spans="1:1">
      <c r="A848" s="33"/>
    </row>
    <row r="849" spans="1:1">
      <c r="A849" s="33"/>
    </row>
    <row r="850" spans="1:1">
      <c r="A850" s="33"/>
    </row>
    <row r="851" spans="1:1">
      <c r="A851" s="33"/>
    </row>
    <row r="852" spans="1:1">
      <c r="A852" s="33"/>
    </row>
    <row r="853" spans="1:1">
      <c r="A853" s="33"/>
    </row>
    <row r="854" spans="1:1">
      <c r="A854" s="33"/>
    </row>
    <row r="855" spans="1:1">
      <c r="A855" s="33"/>
    </row>
    <row r="856" spans="1:1">
      <c r="A856" s="33"/>
    </row>
    <row r="857" spans="1:1">
      <c r="A857" s="33"/>
    </row>
    <row r="858" spans="1:1">
      <c r="A858" s="33"/>
    </row>
    <row r="859" spans="1:1">
      <c r="A859" s="33"/>
    </row>
    <row r="860" spans="1:1">
      <c r="A860" s="33"/>
    </row>
    <row r="861" spans="1:1">
      <c r="A861" s="33"/>
    </row>
    <row r="862" spans="1:1">
      <c r="A862" s="33"/>
    </row>
    <row r="863" spans="1:1">
      <c r="A863" s="33"/>
    </row>
    <row r="864" spans="1:1">
      <c r="A864" s="33"/>
    </row>
    <row r="865" spans="1:1">
      <c r="A865" s="33"/>
    </row>
    <row r="866" spans="1:1">
      <c r="A866" s="33"/>
    </row>
    <row r="867" spans="1:1">
      <c r="A867" s="33"/>
    </row>
    <row r="868" spans="1:1">
      <c r="A868" s="33"/>
    </row>
    <row r="869" spans="1:1">
      <c r="A869" s="33"/>
    </row>
    <row r="870" spans="1:1">
      <c r="A870" s="33"/>
    </row>
    <row r="871" spans="1:1">
      <c r="A871" s="33"/>
    </row>
    <row r="872" spans="1:1">
      <c r="A872" s="33"/>
    </row>
    <row r="873" spans="1:1">
      <c r="A873" s="33"/>
    </row>
    <row r="874" spans="1:1">
      <c r="A874" s="33"/>
    </row>
    <row r="875" spans="1:1">
      <c r="A875" s="33"/>
    </row>
    <row r="876" spans="1:1">
      <c r="A876" s="33"/>
    </row>
    <row r="877" spans="1:1">
      <c r="A877" s="33"/>
    </row>
    <row r="878" spans="1:1">
      <c r="A878" s="33"/>
    </row>
    <row r="879" spans="1:1">
      <c r="A879" s="33"/>
    </row>
    <row r="880" spans="1:1">
      <c r="A880" s="33"/>
    </row>
    <row r="881" spans="1:1">
      <c r="A881" s="33"/>
    </row>
    <row r="882" spans="1:1">
      <c r="A882" s="33"/>
    </row>
    <row r="883" spans="1:1">
      <c r="A883" s="33"/>
    </row>
    <row r="884" spans="1:1">
      <c r="A884" s="33"/>
    </row>
    <row r="885" spans="1:1">
      <c r="A885" s="33"/>
    </row>
    <row r="886" spans="1:1">
      <c r="A886" s="33"/>
    </row>
    <row r="887" spans="1:1">
      <c r="A887" s="33"/>
    </row>
    <row r="888" spans="1:1">
      <c r="A888" s="33"/>
    </row>
    <row r="889" spans="1:1">
      <c r="A889" s="33"/>
    </row>
    <row r="890" spans="1:1">
      <c r="A890" s="33"/>
    </row>
    <row r="891" spans="1:1">
      <c r="A891" s="33"/>
    </row>
    <row r="892" spans="1:1">
      <c r="A892" s="33"/>
    </row>
    <row r="893" spans="1:1">
      <c r="A893" s="33"/>
    </row>
    <row r="894" spans="1:1">
      <c r="A894" s="33"/>
    </row>
  </sheetData>
  <sheetProtection algorithmName="SHA-512" hashValue="nFG5SOUKhOUUDNCDhmMw0s7eRlS2Y9MbIlqEUGuVEoFVJGMCoSFuFUsg94w+qXbq8UftB2v4qyHWd7fTwXuapw==" saltValue="Cz4HzoHjcAKA/M7o7ljdkw==" spinCount="100000" sheet="1" objects="1" scenarios="1"/>
  <mergeCells count="21">
    <mergeCell ref="A24:M24"/>
    <mergeCell ref="L20:M20"/>
    <mergeCell ref="L21:M21"/>
    <mergeCell ref="G6:I6"/>
    <mergeCell ref="G8:I8"/>
    <mergeCell ref="G10:I10"/>
    <mergeCell ref="G12:I12"/>
    <mergeCell ref="G14:I14"/>
    <mergeCell ref="L6:M6"/>
    <mergeCell ref="L8:M8"/>
    <mergeCell ref="L10:M10"/>
    <mergeCell ref="L12:M12"/>
    <mergeCell ref="L14:M14"/>
    <mergeCell ref="G16:I16"/>
    <mergeCell ref="L16:M16"/>
    <mergeCell ref="L19:M19"/>
    <mergeCell ref="B1:N1"/>
    <mergeCell ref="B2:N2"/>
    <mergeCell ref="L4:M4"/>
    <mergeCell ref="B3:G3"/>
    <mergeCell ref="F4:I4"/>
  </mergeCells>
  <dataValidations count="4">
    <dataValidation type="list" allowBlank="1" showInputMessage="1" showErrorMessage="1" sqref="G8:I8">
      <formula1>$D$28:$D$33</formula1>
    </dataValidation>
    <dataValidation type="list" allowBlank="1" showInputMessage="1" showErrorMessage="1" sqref="G12:I12">
      <formula1>$H$28:$H$30</formula1>
    </dataValidation>
    <dataValidation type="list" allowBlank="1" showInputMessage="1" showErrorMessage="1" sqref="G14:I14">
      <formula1>$H$36:$H$41</formula1>
    </dataValidation>
    <dataValidation type="list" allowBlank="1" showInputMessage="1" showErrorMessage="1" sqref="G10:I10">
      <formula1>$D$36:$D$39</formula1>
    </dataValidation>
  </dataValidations>
  <hyperlinks>
    <hyperlink ref="B2:N2" r:id="rId1" display="Committee for a Responsible Federal Budget"/>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Build Your Own CTC</vt:lpstr>
      <vt:lpstr>Consolidate Child Tax Breaks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goldwein</dc:creator>
  <cp:lastModifiedBy>Chris Towner</cp:lastModifiedBy>
  <dcterms:created xsi:type="dcterms:W3CDTF">2021-12-16T22:41:12Z</dcterms:created>
  <dcterms:modified xsi:type="dcterms:W3CDTF">2022-01-28T14:53:28Z</dcterms:modified>
</cp:coreProperties>
</file>